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autoCompressPictures="0"/>
  <mc:AlternateContent xmlns:mc="http://schemas.openxmlformats.org/markup-compatibility/2006">
    <mc:Choice Requires="x15">
      <x15ac:absPath xmlns:x15ac="http://schemas.microsoft.com/office/spreadsheetml/2010/11/ac" url="\\PSIE-1015\General\Kyte_Sustainability_Business\ME_Internship_Project_Proposals\Upload_Website\Conflict_Minerals\"/>
    </mc:Choice>
  </mc:AlternateContent>
  <xr:revisionPtr revIDLastSave="0" documentId="13_ncr:1_{31F537B7-6E22-4D18-9684-A8627D546A14}" xr6:coauthVersionLast="47" xr6:coauthVersionMax="47"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10" yWindow="-110" windowWidth="19420" windowHeight="10420" tabRatio="789"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List'!$A$4:$Q$2504</definedName>
    <definedName name="_xlnm._FilterDatabase" localSheetId="7" hidden="1">'Smelter Look-up'!$A$4:$I$595</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List'!$B$5:$B$2503</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92" i="5" l="1"/>
  <c r="X92" i="5"/>
  <c r="V92" i="5"/>
  <c r="T92" i="5"/>
  <c r="S92" i="5"/>
  <c r="K596" i="8" l="1"/>
  <c r="K597" i="8"/>
  <c r="K598" i="8"/>
  <c r="K599" i="8"/>
  <c r="K600" i="8"/>
  <c r="K601" i="8"/>
  <c r="K602" i="8"/>
  <c r="K603" i="8"/>
  <c r="K604" i="8"/>
  <c r="K605" i="8"/>
  <c r="K606" i="8"/>
  <c r="K607" i="8"/>
  <c r="K608" i="8"/>
  <c r="J596" i="8"/>
  <c r="J597" i="8"/>
  <c r="J598" i="8"/>
  <c r="J599" i="8"/>
  <c r="J600" i="8"/>
  <c r="J601" i="8"/>
  <c r="J602" i="8"/>
  <c r="J603" i="8"/>
  <c r="J604" i="8"/>
  <c r="J605" i="8"/>
  <c r="J606" i="8"/>
  <c r="J607" i="8"/>
  <c r="J608" i="8"/>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K610" i="8"/>
  <c r="J610" i="8"/>
  <c r="K609" i="8"/>
  <c r="J609" i="8"/>
  <c r="J532" i="8"/>
  <c r="J531" i="8"/>
  <c r="K382" i="8"/>
  <c r="J382" i="8"/>
  <c r="K381" i="8"/>
  <c r="J381" i="8"/>
  <c r="K314" i="8"/>
  <c r="J314" i="8"/>
  <c r="K313" i="8"/>
  <c r="J313" i="8"/>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4" i="5"/>
  <c r="T2504" i="5"/>
  <c r="S2504" i="5"/>
  <c r="C2503" i="5"/>
  <c r="B2503" i="5"/>
  <c r="C2502" i="5"/>
  <c r="V2502" i="5" s="1"/>
  <c r="I2502" i="5" s="1"/>
  <c r="B2502" i="5"/>
  <c r="C2501" i="5"/>
  <c r="V2501" i="5" s="1"/>
  <c r="E2501" i="5" s="1"/>
  <c r="B2501" i="5"/>
  <c r="C2500" i="5"/>
  <c r="V2500" i="5" s="1"/>
  <c r="B2500" i="5"/>
  <c r="C2499" i="5"/>
  <c r="B2499" i="5"/>
  <c r="C2498" i="5"/>
  <c r="V2498" i="5" s="1"/>
  <c r="I2498" i="5" s="1"/>
  <c r="B2498" i="5"/>
  <c r="C2497" i="5"/>
  <c r="V2497" i="5" s="1"/>
  <c r="E2497" i="5" s="1"/>
  <c r="B2497" i="5"/>
  <c r="C2496" i="5"/>
  <c r="V2496" i="5" s="1"/>
  <c r="B2496" i="5"/>
  <c r="C2495" i="5"/>
  <c r="B2495" i="5"/>
  <c r="C2494" i="5"/>
  <c r="V2494" i="5" s="1"/>
  <c r="H2494" i="5" s="1"/>
  <c r="B2494" i="5"/>
  <c r="C2493" i="5"/>
  <c r="V2493" i="5" s="1"/>
  <c r="F2493" i="5" s="1"/>
  <c r="B2493" i="5"/>
  <c r="C2492" i="5"/>
  <c r="V2492" i="5" s="1"/>
  <c r="B2492" i="5"/>
  <c r="C2491" i="5"/>
  <c r="V2491" i="5" s="1"/>
  <c r="B2491" i="5"/>
  <c r="S2491" i="5" s="1"/>
  <c r="C2490" i="5"/>
  <c r="B2490" i="5"/>
  <c r="C2489" i="5"/>
  <c r="B2489" i="5"/>
  <c r="C2488" i="5"/>
  <c r="V2488" i="5" s="1"/>
  <c r="B2488" i="5"/>
  <c r="C2487" i="5"/>
  <c r="V2487" i="5" s="1"/>
  <c r="B2487" i="5"/>
  <c r="S2487" i="5" s="1"/>
  <c r="C2486" i="5"/>
  <c r="B2486" i="5"/>
  <c r="C2485" i="5"/>
  <c r="B2485" i="5"/>
  <c r="C2484" i="5"/>
  <c r="B2484" i="5"/>
  <c r="C2483" i="5"/>
  <c r="V2483" i="5" s="1"/>
  <c r="B2483" i="5"/>
  <c r="S2483" i="5" s="1"/>
  <c r="C2482" i="5"/>
  <c r="V2482" i="5" s="1"/>
  <c r="G2482" i="5" s="1"/>
  <c r="B2482" i="5"/>
  <c r="C2481" i="5"/>
  <c r="V2481" i="5" s="1"/>
  <c r="B2481" i="5"/>
  <c r="S2481" i="5" s="1"/>
  <c r="C2480" i="5"/>
  <c r="V2480" i="5" s="1"/>
  <c r="J2480" i="5" s="1"/>
  <c r="B2480" i="5"/>
  <c r="S2480" i="5" s="1"/>
  <c r="C2479" i="5"/>
  <c r="B2479" i="5"/>
  <c r="S2479" i="5" s="1"/>
  <c r="C2478" i="5"/>
  <c r="B2478" i="5"/>
  <c r="C2477" i="5"/>
  <c r="B2477" i="5"/>
  <c r="C2476" i="5"/>
  <c r="V2476" i="5" s="1"/>
  <c r="B2476" i="5"/>
  <c r="C2475" i="5"/>
  <c r="V2475" i="5" s="1"/>
  <c r="B2475" i="5"/>
  <c r="C2474" i="5"/>
  <c r="V2474" i="5" s="1"/>
  <c r="I2474" i="5" s="1"/>
  <c r="B2474" i="5"/>
  <c r="S2474" i="5" s="1"/>
  <c r="C2473" i="5"/>
  <c r="V2473" i="5" s="1"/>
  <c r="R2473" i="5" s="1"/>
  <c r="B2473" i="5"/>
  <c r="T2473" i="5" s="1"/>
  <c r="C2472" i="5"/>
  <c r="V2472" i="5" s="1"/>
  <c r="J2472" i="5" s="1"/>
  <c r="B2472" i="5"/>
  <c r="S2472" i="5" s="1"/>
  <c r="C2471" i="5"/>
  <c r="V2471" i="5" s="1"/>
  <c r="R2471" i="5" s="1"/>
  <c r="B2471" i="5"/>
  <c r="T2471" i="5" s="1"/>
  <c r="C2470" i="5"/>
  <c r="B2470" i="5"/>
  <c r="T2470" i="5" s="1"/>
  <c r="C2469" i="5"/>
  <c r="B2469" i="5"/>
  <c r="C2468" i="5"/>
  <c r="V2468" i="5" s="1"/>
  <c r="B2468" i="5"/>
  <c r="S2468" i="5" s="1"/>
  <c r="C2467" i="5"/>
  <c r="B2467" i="5"/>
  <c r="C2466" i="5"/>
  <c r="B2466" i="5"/>
  <c r="S2466" i="5" s="1"/>
  <c r="C2465" i="5"/>
  <c r="V2465" i="5" s="1"/>
  <c r="R2465" i="5" s="1"/>
  <c r="B2465" i="5"/>
  <c r="T2465" i="5" s="1"/>
  <c r="C2464" i="5"/>
  <c r="B2464" i="5"/>
  <c r="S2464" i="5" s="1"/>
  <c r="C2463" i="5"/>
  <c r="V2463" i="5" s="1"/>
  <c r="B2463" i="5"/>
  <c r="T2463" i="5" s="1"/>
  <c r="C2462" i="5"/>
  <c r="B2462" i="5"/>
  <c r="C2461" i="5"/>
  <c r="V2461" i="5" s="1"/>
  <c r="B2461" i="5"/>
  <c r="T2461" i="5" s="1"/>
  <c r="C2460" i="5"/>
  <c r="V2460" i="5" s="1"/>
  <c r="B2460" i="5"/>
  <c r="S2460" i="5" s="1"/>
  <c r="C2459" i="5"/>
  <c r="V2459" i="5" s="1"/>
  <c r="B2459" i="5"/>
  <c r="T2459" i="5" s="1"/>
  <c r="C2458" i="5"/>
  <c r="B2458" i="5"/>
  <c r="S2458" i="5" s="1"/>
  <c r="C2457" i="5"/>
  <c r="V2457" i="5" s="1"/>
  <c r="B2457" i="5"/>
  <c r="T2457" i="5" s="1"/>
  <c r="C2456" i="5"/>
  <c r="V2456" i="5" s="1"/>
  <c r="E2456" i="5" s="1"/>
  <c r="X2456" i="5" s="1"/>
  <c r="B2456" i="5"/>
  <c r="S2456" i="5" s="1"/>
  <c r="C2455" i="5"/>
  <c r="V2455" i="5" s="1"/>
  <c r="B2455" i="5"/>
  <c r="T2455" i="5" s="1"/>
  <c r="C2454" i="5"/>
  <c r="B2454" i="5"/>
  <c r="C2453" i="5"/>
  <c r="B2453" i="5"/>
  <c r="S2453" i="5" s="1"/>
  <c r="C2452" i="5"/>
  <c r="V2452" i="5" s="1"/>
  <c r="B2452" i="5"/>
  <c r="C2451" i="5"/>
  <c r="V2451" i="5" s="1"/>
  <c r="B2451" i="5"/>
  <c r="C2450" i="5"/>
  <c r="V2450" i="5" s="1"/>
  <c r="B2450" i="5"/>
  <c r="T2450" i="5" s="1"/>
  <c r="C2449" i="5"/>
  <c r="V2449" i="5" s="1"/>
  <c r="F2449" i="5" s="1"/>
  <c r="B2449" i="5"/>
  <c r="C2448" i="5"/>
  <c r="V2448" i="5" s="1"/>
  <c r="B2448" i="5"/>
  <c r="S2448" i="5" s="1"/>
  <c r="C2447" i="5"/>
  <c r="B2447" i="5"/>
  <c r="C2446" i="5"/>
  <c r="V2446" i="5" s="1"/>
  <c r="I2446" i="5" s="1"/>
  <c r="B2446" i="5"/>
  <c r="T2446" i="5" s="1"/>
  <c r="C2445" i="5"/>
  <c r="B2445" i="5"/>
  <c r="T2445" i="5" s="1"/>
  <c r="C2444" i="5"/>
  <c r="V2444" i="5" s="1"/>
  <c r="B2444" i="5"/>
  <c r="S2444" i="5" s="1"/>
  <c r="C2443" i="5"/>
  <c r="B2443" i="5"/>
  <c r="C2442" i="5"/>
  <c r="V2442" i="5" s="1"/>
  <c r="B2442" i="5"/>
  <c r="T2442" i="5" s="1"/>
  <c r="C2441" i="5"/>
  <c r="V2441" i="5" s="1"/>
  <c r="R2441" i="5" s="1"/>
  <c r="B2441" i="5"/>
  <c r="C2440" i="5"/>
  <c r="V2440" i="5" s="1"/>
  <c r="B2440" i="5"/>
  <c r="C2439" i="5"/>
  <c r="B2439" i="5"/>
  <c r="C2438" i="5"/>
  <c r="B2438" i="5"/>
  <c r="T2438" i="5" s="1"/>
  <c r="C2437" i="5"/>
  <c r="V2437" i="5" s="1"/>
  <c r="I2437" i="5" s="1"/>
  <c r="B2437" i="5"/>
  <c r="C2436" i="5"/>
  <c r="V2436" i="5" s="1"/>
  <c r="B2436" i="5"/>
  <c r="T2436" i="5" s="1"/>
  <c r="C2435" i="5"/>
  <c r="V2435" i="5" s="1"/>
  <c r="F2435" i="5" s="1"/>
  <c r="B2435" i="5"/>
  <c r="S2435" i="5" s="1"/>
  <c r="C2434" i="5"/>
  <c r="B2434" i="5"/>
  <c r="C2433" i="5"/>
  <c r="B2433" i="5"/>
  <c r="C2432" i="5"/>
  <c r="V2432" i="5" s="1"/>
  <c r="H2432" i="5" s="1"/>
  <c r="B2432" i="5"/>
  <c r="S2432" i="5" s="1"/>
  <c r="C2431" i="5"/>
  <c r="B2431" i="5"/>
  <c r="T2431" i="5" s="1"/>
  <c r="C2430" i="5"/>
  <c r="B2430" i="5"/>
  <c r="S2430" i="5" s="1"/>
  <c r="C2429" i="5"/>
  <c r="B2429" i="5"/>
  <c r="T2429" i="5" s="1"/>
  <c r="C2428" i="5"/>
  <c r="V2428" i="5" s="1"/>
  <c r="B2428" i="5"/>
  <c r="S2428" i="5" s="1"/>
  <c r="C2427" i="5"/>
  <c r="B2427" i="5"/>
  <c r="T2427" i="5" s="1"/>
  <c r="C2426" i="5"/>
  <c r="B2426" i="5"/>
  <c r="S2426" i="5" s="1"/>
  <c r="C2425" i="5"/>
  <c r="B2425" i="5"/>
  <c r="T2425" i="5" s="1"/>
  <c r="C2424" i="5"/>
  <c r="V2424" i="5" s="1"/>
  <c r="F2424" i="5" s="1"/>
  <c r="B2424" i="5"/>
  <c r="S2424" i="5" s="1"/>
  <c r="C2423" i="5"/>
  <c r="B2423" i="5"/>
  <c r="C2422" i="5"/>
  <c r="B2422" i="5"/>
  <c r="C2421" i="5"/>
  <c r="B2421" i="5"/>
  <c r="T2421" i="5" s="1"/>
  <c r="C2420" i="5"/>
  <c r="V2420" i="5" s="1"/>
  <c r="B2420" i="5"/>
  <c r="S2420" i="5" s="1"/>
  <c r="C2419" i="5"/>
  <c r="V2419" i="5" s="1"/>
  <c r="B2419" i="5"/>
  <c r="S2419" i="5" s="1"/>
  <c r="C2418" i="5"/>
  <c r="B2418" i="5"/>
  <c r="S2418" i="5" s="1"/>
  <c r="C2417" i="5"/>
  <c r="B2417" i="5"/>
  <c r="T2417" i="5" s="1"/>
  <c r="C2416" i="5"/>
  <c r="B2416" i="5"/>
  <c r="S2416" i="5" s="1"/>
  <c r="C2415" i="5"/>
  <c r="B2415" i="5"/>
  <c r="S2415" i="5" s="1"/>
  <c r="C2414" i="5"/>
  <c r="B2414" i="5"/>
  <c r="S2414" i="5" s="1"/>
  <c r="C2413" i="5"/>
  <c r="B2413" i="5"/>
  <c r="T2413" i="5" s="1"/>
  <c r="C2412" i="5"/>
  <c r="B2412" i="5"/>
  <c r="S2412" i="5" s="1"/>
  <c r="C2411" i="5"/>
  <c r="V2411" i="5" s="1"/>
  <c r="E2411" i="5" s="1"/>
  <c r="B2411" i="5"/>
  <c r="T2411" i="5" s="1"/>
  <c r="C2410" i="5"/>
  <c r="B2410" i="5"/>
  <c r="C2409" i="5"/>
  <c r="B2409" i="5"/>
  <c r="C2408" i="5"/>
  <c r="B2408" i="5"/>
  <c r="S2408" i="5" s="1"/>
  <c r="C2407" i="5"/>
  <c r="V2407" i="5" s="1"/>
  <c r="B2407" i="5"/>
  <c r="T2407" i="5" s="1"/>
  <c r="C2406" i="5"/>
  <c r="B2406" i="5"/>
  <c r="T2406" i="5" s="1"/>
  <c r="C2405" i="5"/>
  <c r="B2405" i="5"/>
  <c r="C2404" i="5"/>
  <c r="B2404" i="5"/>
  <c r="S2404" i="5" s="1"/>
  <c r="C2403" i="5"/>
  <c r="B2403" i="5"/>
  <c r="S2403" i="5" s="1"/>
  <c r="C2402" i="5"/>
  <c r="B2402" i="5"/>
  <c r="T2402" i="5" s="1"/>
  <c r="C2401" i="5"/>
  <c r="B2401" i="5"/>
  <c r="C2400" i="5"/>
  <c r="B2400" i="5"/>
  <c r="S2400" i="5" s="1"/>
  <c r="C2399" i="5"/>
  <c r="V2399" i="5" s="1"/>
  <c r="B2399" i="5"/>
  <c r="T2399" i="5" s="1"/>
  <c r="C2398" i="5"/>
  <c r="B2398" i="5"/>
  <c r="C2397" i="5"/>
  <c r="B2397" i="5"/>
  <c r="T2397" i="5" s="1"/>
  <c r="C2396" i="5"/>
  <c r="B2396" i="5"/>
  <c r="S2396" i="5" s="1"/>
  <c r="C2395" i="5"/>
  <c r="B2395" i="5"/>
  <c r="S2395" i="5" s="1"/>
  <c r="C2394" i="5"/>
  <c r="V2394" i="5" s="1"/>
  <c r="R2394" i="5" s="1"/>
  <c r="B2394" i="5"/>
  <c r="C2393" i="5"/>
  <c r="V2393" i="5" s="1"/>
  <c r="B2393" i="5"/>
  <c r="C2392" i="5"/>
  <c r="V2392" i="5" s="1"/>
  <c r="E2392" i="5" s="1"/>
  <c r="X2392" i="5" s="1"/>
  <c r="B2392" i="5"/>
  <c r="S2392" i="5" s="1"/>
  <c r="C2391" i="5"/>
  <c r="B2391" i="5"/>
  <c r="T2391" i="5" s="1"/>
  <c r="C2390" i="5"/>
  <c r="B2390" i="5"/>
  <c r="S2390" i="5" s="1"/>
  <c r="C2389" i="5"/>
  <c r="V2389" i="5" s="1"/>
  <c r="R2389" i="5" s="1"/>
  <c r="B2389" i="5"/>
  <c r="C2388" i="5"/>
  <c r="V2388" i="5" s="1"/>
  <c r="B2388" i="5"/>
  <c r="S2388" i="5" s="1"/>
  <c r="C2387" i="5"/>
  <c r="V2387" i="5" s="1"/>
  <c r="F2387" i="5" s="1"/>
  <c r="B2387" i="5"/>
  <c r="C2386" i="5"/>
  <c r="B2386" i="5"/>
  <c r="T2386" i="5" s="1"/>
  <c r="C2385" i="5"/>
  <c r="B2385" i="5"/>
  <c r="T2385" i="5" s="1"/>
  <c r="C2384" i="5"/>
  <c r="V2384" i="5" s="1"/>
  <c r="B2384" i="5"/>
  <c r="S2384" i="5" s="1"/>
  <c r="C2383" i="5"/>
  <c r="B2383" i="5"/>
  <c r="C2382" i="5"/>
  <c r="B2382" i="5"/>
  <c r="C2381" i="5"/>
  <c r="V2381" i="5" s="1"/>
  <c r="R2381" i="5" s="1"/>
  <c r="B2381" i="5"/>
  <c r="C2380" i="5"/>
  <c r="B2380" i="5"/>
  <c r="C2379" i="5"/>
  <c r="V2379" i="5" s="1"/>
  <c r="F2379" i="5" s="1"/>
  <c r="B2379" i="5"/>
  <c r="S2379" i="5" s="1"/>
  <c r="C2378" i="5"/>
  <c r="V2378" i="5" s="1"/>
  <c r="G2378" i="5" s="1"/>
  <c r="B2378" i="5"/>
  <c r="C2377" i="5"/>
  <c r="B2377" i="5"/>
  <c r="S2377" i="5" s="1"/>
  <c r="C2376" i="5"/>
  <c r="B2376" i="5"/>
  <c r="S2376" i="5" s="1"/>
  <c r="C2375" i="5"/>
  <c r="V2375" i="5" s="1"/>
  <c r="B2375" i="5"/>
  <c r="S2375" i="5" s="1"/>
  <c r="C2374" i="5"/>
  <c r="V2374" i="5" s="1"/>
  <c r="B2374" i="5"/>
  <c r="T2374" i="5" s="1"/>
  <c r="C2373" i="5"/>
  <c r="V2373" i="5" s="1"/>
  <c r="B2373" i="5"/>
  <c r="T2373" i="5" s="1"/>
  <c r="C2372" i="5"/>
  <c r="V2372" i="5" s="1"/>
  <c r="B2372" i="5"/>
  <c r="S2372" i="5" s="1"/>
  <c r="C2371" i="5"/>
  <c r="V2371" i="5" s="1"/>
  <c r="F2371" i="5" s="1"/>
  <c r="B2371" i="5"/>
  <c r="T2371" i="5" s="1"/>
  <c r="C2370" i="5"/>
  <c r="V2370" i="5" s="1"/>
  <c r="B2370" i="5"/>
  <c r="C2369" i="5"/>
  <c r="B2369" i="5"/>
  <c r="S2369" i="5" s="1"/>
  <c r="C2368" i="5"/>
  <c r="B2368" i="5"/>
  <c r="S2368" i="5" s="1"/>
  <c r="C2367" i="5"/>
  <c r="V2367" i="5" s="1"/>
  <c r="B2367" i="5"/>
  <c r="S2367" i="5" s="1"/>
  <c r="C2366" i="5"/>
  <c r="V2366" i="5" s="1"/>
  <c r="B2366" i="5"/>
  <c r="T2366" i="5" s="1"/>
  <c r="C2365" i="5"/>
  <c r="V2365" i="5" s="1"/>
  <c r="F2365" i="5" s="1"/>
  <c r="B2365" i="5"/>
  <c r="C2364" i="5"/>
  <c r="V2364" i="5" s="1"/>
  <c r="R2364" i="5" s="1"/>
  <c r="B2364" i="5"/>
  <c r="S2364" i="5" s="1"/>
  <c r="C2363" i="5"/>
  <c r="V2363" i="5" s="1"/>
  <c r="F2363" i="5" s="1"/>
  <c r="B2363" i="5"/>
  <c r="T2363" i="5" s="1"/>
  <c r="C2362" i="5"/>
  <c r="B2362" i="5"/>
  <c r="S2362" i="5" s="1"/>
  <c r="C2361" i="5"/>
  <c r="B2361" i="5"/>
  <c r="S2361" i="5" s="1"/>
  <c r="C2360" i="5"/>
  <c r="B2360" i="5"/>
  <c r="S2360" i="5" s="1"/>
  <c r="C2359" i="5"/>
  <c r="V2359" i="5" s="1"/>
  <c r="B2359" i="5"/>
  <c r="S2359" i="5" s="1"/>
  <c r="C2358" i="5"/>
  <c r="V2358" i="5" s="1"/>
  <c r="B2358" i="5"/>
  <c r="T2358" i="5" s="1"/>
  <c r="C2357" i="5"/>
  <c r="V2357" i="5" s="1"/>
  <c r="B2357" i="5"/>
  <c r="T2357" i="5" s="1"/>
  <c r="C2356" i="5"/>
  <c r="B2356" i="5"/>
  <c r="C2355" i="5"/>
  <c r="V2355" i="5" s="1"/>
  <c r="B2355" i="5"/>
  <c r="S2355" i="5" s="1"/>
  <c r="C2354" i="5"/>
  <c r="V2354" i="5" s="1"/>
  <c r="E2354" i="5" s="1"/>
  <c r="X2354" i="5" s="1"/>
  <c r="B2354" i="5"/>
  <c r="S2354" i="5" s="1"/>
  <c r="C2353" i="5"/>
  <c r="V2353" i="5" s="1"/>
  <c r="B2353" i="5"/>
  <c r="S2353" i="5" s="1"/>
  <c r="C2352" i="5"/>
  <c r="V2352" i="5" s="1"/>
  <c r="B2352" i="5"/>
  <c r="S2352" i="5" s="1"/>
  <c r="C2351" i="5"/>
  <c r="B2351" i="5"/>
  <c r="C2350" i="5"/>
  <c r="V2350" i="5" s="1"/>
  <c r="B2350" i="5"/>
  <c r="S2350" i="5" s="1"/>
  <c r="C2349" i="5"/>
  <c r="V2349" i="5" s="1"/>
  <c r="B2349" i="5"/>
  <c r="T2349" i="5" s="1"/>
  <c r="C2348" i="5"/>
  <c r="V2348" i="5" s="1"/>
  <c r="B2348" i="5"/>
  <c r="C2347" i="5"/>
  <c r="V2347" i="5" s="1"/>
  <c r="B2347" i="5"/>
  <c r="C2346" i="5"/>
  <c r="B2346" i="5"/>
  <c r="S2346" i="5" s="1"/>
  <c r="C2345" i="5"/>
  <c r="V2345" i="5" s="1"/>
  <c r="H2345" i="5" s="1"/>
  <c r="B2345" i="5"/>
  <c r="C2344" i="5"/>
  <c r="V2344" i="5" s="1"/>
  <c r="H2344" i="5" s="1"/>
  <c r="B2344" i="5"/>
  <c r="C2343" i="5"/>
  <c r="B2343" i="5"/>
  <c r="C2342" i="5"/>
  <c r="B2342" i="5"/>
  <c r="S2342" i="5" s="1"/>
  <c r="C2341" i="5"/>
  <c r="B2341" i="5"/>
  <c r="C2340" i="5"/>
  <c r="V2340" i="5" s="1"/>
  <c r="B2340" i="5"/>
  <c r="S2340" i="5" s="1"/>
  <c r="C2339" i="5"/>
  <c r="V2339" i="5" s="1"/>
  <c r="B2339" i="5"/>
  <c r="C2338" i="5"/>
  <c r="B2338" i="5"/>
  <c r="C2337" i="5"/>
  <c r="V2337" i="5" s="1"/>
  <c r="E2337" i="5" s="1"/>
  <c r="X2337" i="5" s="1"/>
  <c r="B2337" i="5"/>
  <c r="C2336" i="5"/>
  <c r="V2336" i="5" s="1"/>
  <c r="H2336" i="5" s="1"/>
  <c r="B2336" i="5"/>
  <c r="S2336" i="5" s="1"/>
  <c r="C2335" i="5"/>
  <c r="B2335" i="5"/>
  <c r="S2335" i="5" s="1"/>
  <c r="C2334" i="5"/>
  <c r="B2334" i="5"/>
  <c r="S2334" i="5" s="1"/>
  <c r="C2333" i="5"/>
  <c r="B2333" i="5"/>
  <c r="T2333" i="5" s="1"/>
  <c r="C2332" i="5"/>
  <c r="V2332" i="5" s="1"/>
  <c r="G2332" i="5" s="1"/>
  <c r="B2332" i="5"/>
  <c r="T2332" i="5" s="1"/>
  <c r="C2331" i="5"/>
  <c r="B2331" i="5"/>
  <c r="S2331" i="5" s="1"/>
  <c r="C2330" i="5"/>
  <c r="B2330" i="5"/>
  <c r="S2330" i="5" s="1"/>
  <c r="C2329" i="5"/>
  <c r="B2329" i="5"/>
  <c r="T2329" i="5" s="1"/>
  <c r="C2328" i="5"/>
  <c r="V2328" i="5" s="1"/>
  <c r="B2328" i="5"/>
  <c r="T2328" i="5" s="1"/>
  <c r="C2327" i="5"/>
  <c r="B2327" i="5"/>
  <c r="S2327" i="5" s="1"/>
  <c r="C2326" i="5"/>
  <c r="B2326" i="5"/>
  <c r="S2326" i="5" s="1"/>
  <c r="C2325" i="5"/>
  <c r="B2325" i="5"/>
  <c r="T2325" i="5" s="1"/>
  <c r="C2324" i="5"/>
  <c r="B2324" i="5"/>
  <c r="T2324" i="5" s="1"/>
  <c r="C2323" i="5"/>
  <c r="V2323" i="5" s="1"/>
  <c r="B2323" i="5"/>
  <c r="C2322" i="5"/>
  <c r="B2322" i="5"/>
  <c r="S2322" i="5" s="1"/>
  <c r="C2321" i="5"/>
  <c r="V2321" i="5" s="1"/>
  <c r="B2321" i="5"/>
  <c r="T2321" i="5" s="1"/>
  <c r="C2320" i="5"/>
  <c r="V2320" i="5" s="1"/>
  <c r="F2320" i="5" s="1"/>
  <c r="B2320" i="5"/>
  <c r="T2320" i="5" s="1"/>
  <c r="C2319" i="5"/>
  <c r="V2319" i="5" s="1"/>
  <c r="B2319" i="5"/>
  <c r="T2319" i="5" s="1"/>
  <c r="C2318" i="5"/>
  <c r="B2318" i="5"/>
  <c r="C2317" i="5"/>
  <c r="B2317" i="5"/>
  <c r="T2317" i="5" s="1"/>
  <c r="C2316" i="5"/>
  <c r="B2316" i="5"/>
  <c r="S2316" i="5" s="1"/>
  <c r="C2315" i="5"/>
  <c r="V2315" i="5" s="1"/>
  <c r="B2315" i="5"/>
  <c r="C2314" i="5"/>
  <c r="B2314" i="5"/>
  <c r="C2313" i="5"/>
  <c r="V2313" i="5" s="1"/>
  <c r="J2313" i="5" s="1"/>
  <c r="B2313" i="5"/>
  <c r="S2313" i="5" s="1"/>
  <c r="C2312" i="5"/>
  <c r="V2312" i="5" s="1"/>
  <c r="B2312" i="5"/>
  <c r="T2312" i="5" s="1"/>
  <c r="C2311" i="5"/>
  <c r="V2311" i="5" s="1"/>
  <c r="B2311" i="5"/>
  <c r="C2310" i="5"/>
  <c r="V2310" i="5" s="1"/>
  <c r="B2310" i="5"/>
  <c r="C2309" i="5"/>
  <c r="B2309" i="5"/>
  <c r="C2308" i="5"/>
  <c r="V2308" i="5" s="1"/>
  <c r="B2308" i="5"/>
  <c r="T2308" i="5" s="1"/>
  <c r="C2307" i="5"/>
  <c r="V2307" i="5" s="1"/>
  <c r="B2307" i="5"/>
  <c r="T2307" i="5" s="1"/>
  <c r="C2306" i="5"/>
  <c r="V2306" i="5" s="1"/>
  <c r="B2306" i="5"/>
  <c r="C2305" i="5"/>
  <c r="V2305" i="5" s="1"/>
  <c r="J2305" i="5" s="1"/>
  <c r="B2305" i="5"/>
  <c r="S2305" i="5" s="1"/>
  <c r="C2304" i="5"/>
  <c r="V2304" i="5" s="1"/>
  <c r="B2304" i="5"/>
  <c r="C2303" i="5"/>
  <c r="B2303" i="5"/>
  <c r="C2302" i="5"/>
  <c r="V2302" i="5" s="1"/>
  <c r="J2302" i="5" s="1"/>
  <c r="B2302" i="5"/>
  <c r="C2301" i="5"/>
  <c r="V2301" i="5" s="1"/>
  <c r="B2301" i="5"/>
  <c r="S2301" i="5" s="1"/>
  <c r="C2300" i="5"/>
  <c r="B2300" i="5"/>
  <c r="S2300" i="5" s="1"/>
  <c r="C2299" i="5"/>
  <c r="B2299" i="5"/>
  <c r="T2299" i="5" s="1"/>
  <c r="C2298" i="5"/>
  <c r="V2298" i="5" s="1"/>
  <c r="H2298" i="5" s="1"/>
  <c r="B2298" i="5"/>
  <c r="C2297" i="5"/>
  <c r="B2297" i="5"/>
  <c r="T2297" i="5" s="1"/>
  <c r="C2296" i="5"/>
  <c r="V2296" i="5" s="1"/>
  <c r="H2296" i="5" s="1"/>
  <c r="B2296" i="5"/>
  <c r="S2296" i="5" s="1"/>
  <c r="C2295" i="5"/>
  <c r="B2295" i="5"/>
  <c r="T2295" i="5" s="1"/>
  <c r="C2294" i="5"/>
  <c r="V2294" i="5" s="1"/>
  <c r="F2294" i="5" s="1"/>
  <c r="B2294" i="5"/>
  <c r="C2293" i="5"/>
  <c r="V2293" i="5" s="1"/>
  <c r="B2293" i="5"/>
  <c r="C2292" i="5"/>
  <c r="B2292" i="5"/>
  <c r="S2292" i="5" s="1"/>
  <c r="C2291" i="5"/>
  <c r="B2291" i="5"/>
  <c r="T2291" i="5" s="1"/>
  <c r="C2290" i="5"/>
  <c r="V2290" i="5" s="1"/>
  <c r="H2290" i="5" s="1"/>
  <c r="B2290" i="5"/>
  <c r="C2289" i="5"/>
  <c r="B2289" i="5"/>
  <c r="T2289" i="5" s="1"/>
  <c r="C2288" i="5"/>
  <c r="B2288" i="5"/>
  <c r="T2288" i="5" s="1"/>
  <c r="C2287" i="5"/>
  <c r="V2287" i="5" s="1"/>
  <c r="F2287" i="5" s="1"/>
  <c r="B2287" i="5"/>
  <c r="S2287" i="5" s="1"/>
  <c r="C2286" i="5"/>
  <c r="B2286" i="5"/>
  <c r="C2285" i="5"/>
  <c r="V2285" i="5" s="1"/>
  <c r="J2285" i="5" s="1"/>
  <c r="B2285" i="5"/>
  <c r="C2284" i="5"/>
  <c r="V2284" i="5" s="1"/>
  <c r="B2284" i="5"/>
  <c r="S2284" i="5" s="1"/>
  <c r="C2283" i="5"/>
  <c r="B2283" i="5"/>
  <c r="T2283" i="5" s="1"/>
  <c r="C2282" i="5"/>
  <c r="B2282" i="5"/>
  <c r="C2281" i="5"/>
  <c r="V2281" i="5" s="1"/>
  <c r="E2281" i="5" s="1"/>
  <c r="X2281" i="5" s="1"/>
  <c r="B2281" i="5"/>
  <c r="T2281" i="5" s="1"/>
  <c r="C2280" i="5"/>
  <c r="B2280" i="5"/>
  <c r="C2279" i="5"/>
  <c r="V2279" i="5" s="1"/>
  <c r="H2279" i="5" s="1"/>
  <c r="B2279" i="5"/>
  <c r="T2279" i="5" s="1"/>
  <c r="C2278" i="5"/>
  <c r="B2278" i="5"/>
  <c r="C2277" i="5"/>
  <c r="B2277" i="5"/>
  <c r="S2277" i="5" s="1"/>
  <c r="C2276" i="5"/>
  <c r="V2276" i="5" s="1"/>
  <c r="I2276" i="5" s="1"/>
  <c r="B2276" i="5"/>
  <c r="S2276" i="5" s="1"/>
  <c r="C2275" i="5"/>
  <c r="B2275" i="5"/>
  <c r="C2274" i="5"/>
  <c r="B2274" i="5"/>
  <c r="T2274" i="5" s="1"/>
  <c r="C2273" i="5"/>
  <c r="V2273" i="5" s="1"/>
  <c r="B2273" i="5"/>
  <c r="S2273" i="5" s="1"/>
  <c r="C2272" i="5"/>
  <c r="V2272" i="5" s="1"/>
  <c r="B2272" i="5"/>
  <c r="T2272" i="5" s="1"/>
  <c r="C2271" i="5"/>
  <c r="B2271" i="5"/>
  <c r="C2270" i="5"/>
  <c r="V2270" i="5" s="1"/>
  <c r="B2270" i="5"/>
  <c r="T2270" i="5" s="1"/>
  <c r="C2269" i="5"/>
  <c r="B2269" i="5"/>
  <c r="T2269" i="5" s="1"/>
  <c r="C2268" i="5"/>
  <c r="B2268" i="5"/>
  <c r="C2267" i="5"/>
  <c r="V2267" i="5" s="1"/>
  <c r="B2267" i="5"/>
  <c r="T2267" i="5" s="1"/>
  <c r="C2266" i="5"/>
  <c r="V2266" i="5" s="1"/>
  <c r="F2266" i="5" s="1"/>
  <c r="B2266" i="5"/>
  <c r="S2266" i="5" s="1"/>
  <c r="C2265" i="5"/>
  <c r="B2265" i="5"/>
  <c r="S2265" i="5" s="1"/>
  <c r="C2264" i="5"/>
  <c r="B2264" i="5"/>
  <c r="T2264" i="5" s="1"/>
  <c r="C2263" i="5"/>
  <c r="V2263" i="5" s="1"/>
  <c r="B2263" i="5"/>
  <c r="S2263" i="5" s="1"/>
  <c r="C2262" i="5"/>
  <c r="B2262" i="5"/>
  <c r="S2262" i="5" s="1"/>
  <c r="C2261" i="5"/>
  <c r="B2261" i="5"/>
  <c r="S2261" i="5" s="1"/>
  <c r="C2260" i="5"/>
  <c r="V2260" i="5" s="1"/>
  <c r="I2260" i="5" s="1"/>
  <c r="B2260" i="5"/>
  <c r="T2260" i="5" s="1"/>
  <c r="C2259" i="5"/>
  <c r="V2259" i="5" s="1"/>
  <c r="B2259" i="5"/>
  <c r="S2259" i="5" s="1"/>
  <c r="C2258" i="5"/>
  <c r="B2258" i="5"/>
  <c r="C2257" i="5"/>
  <c r="B2257" i="5"/>
  <c r="S2257" i="5" s="1"/>
  <c r="C2256" i="5"/>
  <c r="B2256" i="5"/>
  <c r="T2256" i="5" s="1"/>
  <c r="C2255" i="5"/>
  <c r="V2255" i="5" s="1"/>
  <c r="B2255" i="5"/>
  <c r="S2255" i="5" s="1"/>
  <c r="C2254" i="5"/>
  <c r="V2254" i="5" s="1"/>
  <c r="R2254" i="5" s="1"/>
  <c r="B2254" i="5"/>
  <c r="C2253" i="5"/>
  <c r="B2253" i="5"/>
  <c r="T2253" i="5" s="1"/>
  <c r="C2252" i="5"/>
  <c r="B2252" i="5"/>
  <c r="T2252" i="5" s="1"/>
  <c r="C2251" i="5"/>
  <c r="V2251" i="5" s="1"/>
  <c r="H2251" i="5" s="1"/>
  <c r="B2251" i="5"/>
  <c r="C2250" i="5"/>
  <c r="V2250" i="5" s="1"/>
  <c r="B2250" i="5"/>
  <c r="S2250" i="5" s="1"/>
  <c r="C2249" i="5"/>
  <c r="B2249" i="5"/>
  <c r="T2249" i="5" s="1"/>
  <c r="C2248" i="5"/>
  <c r="V2248" i="5" s="1"/>
  <c r="R2248" i="5" s="1"/>
  <c r="B2248" i="5"/>
  <c r="T2248" i="5" s="1"/>
  <c r="C2247" i="5"/>
  <c r="V2247" i="5" s="1"/>
  <c r="B2247" i="5"/>
  <c r="S2247" i="5" s="1"/>
  <c r="C2246" i="5"/>
  <c r="V2246" i="5" s="1"/>
  <c r="B2246" i="5"/>
  <c r="S2246" i="5" s="1"/>
  <c r="C2245" i="5"/>
  <c r="B2245" i="5"/>
  <c r="S2245" i="5" s="1"/>
  <c r="C2244" i="5"/>
  <c r="V2244" i="5" s="1"/>
  <c r="B2244" i="5"/>
  <c r="T2244" i="5" s="1"/>
  <c r="C2243" i="5"/>
  <c r="V2243" i="5" s="1"/>
  <c r="B2243" i="5"/>
  <c r="C2242" i="5"/>
  <c r="V2242" i="5" s="1"/>
  <c r="R2242" i="5" s="1"/>
  <c r="B2242" i="5"/>
  <c r="S2242" i="5" s="1"/>
  <c r="C2241" i="5"/>
  <c r="B2241" i="5"/>
  <c r="C2240" i="5"/>
  <c r="V2240" i="5" s="1"/>
  <c r="B2240" i="5"/>
  <c r="T2240" i="5" s="1"/>
  <c r="C2239" i="5"/>
  <c r="V2239" i="5" s="1"/>
  <c r="H2239" i="5" s="1"/>
  <c r="B2239" i="5"/>
  <c r="S2239" i="5" s="1"/>
  <c r="C2238" i="5"/>
  <c r="V2238" i="5" s="1"/>
  <c r="F2238" i="5" s="1"/>
  <c r="B2238" i="5"/>
  <c r="S2238" i="5" s="1"/>
  <c r="C2237" i="5"/>
  <c r="B2237" i="5"/>
  <c r="C2236" i="5"/>
  <c r="B2236" i="5"/>
  <c r="T2236" i="5" s="1"/>
  <c r="C2235" i="5"/>
  <c r="V2235" i="5" s="1"/>
  <c r="E2235" i="5" s="1"/>
  <c r="B2235" i="5"/>
  <c r="C2234" i="5"/>
  <c r="B2234" i="5"/>
  <c r="S2234" i="5" s="1"/>
  <c r="C2233" i="5"/>
  <c r="B2233" i="5"/>
  <c r="C2232" i="5"/>
  <c r="B2232" i="5"/>
  <c r="C2231" i="5"/>
  <c r="B2231" i="5"/>
  <c r="T2231" i="5" s="1"/>
  <c r="C2230" i="5"/>
  <c r="B2230" i="5"/>
  <c r="S2230" i="5" s="1"/>
  <c r="C2229" i="5"/>
  <c r="B2229" i="5"/>
  <c r="T2229" i="5" s="1"/>
  <c r="C2228" i="5"/>
  <c r="V2228" i="5" s="1"/>
  <c r="B2228" i="5"/>
  <c r="C2227" i="5"/>
  <c r="V2227" i="5" s="1"/>
  <c r="B2227" i="5"/>
  <c r="C2226" i="5"/>
  <c r="V2226" i="5" s="1"/>
  <c r="B2226" i="5"/>
  <c r="C2225" i="5"/>
  <c r="B2225" i="5"/>
  <c r="T2225" i="5" s="1"/>
  <c r="C2224" i="5"/>
  <c r="B2224" i="5"/>
  <c r="C2223" i="5"/>
  <c r="V2223" i="5" s="1"/>
  <c r="B2223" i="5"/>
  <c r="S2223" i="5" s="1"/>
  <c r="C2222" i="5"/>
  <c r="V2222" i="5" s="1"/>
  <c r="R2222" i="5" s="1"/>
  <c r="B2222" i="5"/>
  <c r="S2222" i="5" s="1"/>
  <c r="C2221" i="5"/>
  <c r="B2221" i="5"/>
  <c r="C2220" i="5"/>
  <c r="V2220" i="5" s="1"/>
  <c r="B2220" i="5"/>
  <c r="S2220" i="5" s="1"/>
  <c r="C2219" i="5"/>
  <c r="V2219" i="5" s="1"/>
  <c r="B2219" i="5"/>
  <c r="T2219" i="5" s="1"/>
  <c r="C2218" i="5"/>
  <c r="B2218" i="5"/>
  <c r="S2218" i="5" s="1"/>
  <c r="C2217" i="5"/>
  <c r="V2217" i="5" s="1"/>
  <c r="I2217" i="5" s="1"/>
  <c r="B2217" i="5"/>
  <c r="T2217" i="5" s="1"/>
  <c r="C2216" i="5"/>
  <c r="V2216" i="5" s="1"/>
  <c r="E2216" i="5" s="1"/>
  <c r="X2216" i="5" s="1"/>
  <c r="B2216" i="5"/>
  <c r="C2215" i="5"/>
  <c r="B2215" i="5"/>
  <c r="T2215" i="5" s="1"/>
  <c r="C2214" i="5"/>
  <c r="B2214" i="5"/>
  <c r="S2214" i="5" s="1"/>
  <c r="C2213" i="5"/>
  <c r="B2213" i="5"/>
  <c r="C2212" i="5"/>
  <c r="B2212" i="5"/>
  <c r="S2212" i="5" s="1"/>
  <c r="C2211" i="5"/>
  <c r="V2211" i="5" s="1"/>
  <c r="B2211" i="5"/>
  <c r="T2211" i="5" s="1"/>
  <c r="C2210" i="5"/>
  <c r="B2210" i="5"/>
  <c r="S2210" i="5" s="1"/>
  <c r="C2209" i="5"/>
  <c r="V2209" i="5" s="1"/>
  <c r="E2209" i="5" s="1"/>
  <c r="B2209" i="5"/>
  <c r="C2208" i="5"/>
  <c r="V2208" i="5" s="1"/>
  <c r="E2208" i="5" s="1"/>
  <c r="X2208" i="5" s="1"/>
  <c r="B2208" i="5"/>
  <c r="T2208" i="5" s="1"/>
  <c r="C2207" i="5"/>
  <c r="B2207" i="5"/>
  <c r="T2207" i="5" s="1"/>
  <c r="C2206" i="5"/>
  <c r="V2206" i="5" s="1"/>
  <c r="B2206" i="5"/>
  <c r="S2206" i="5" s="1"/>
  <c r="C2205" i="5"/>
  <c r="B2205" i="5"/>
  <c r="C2204" i="5"/>
  <c r="B2204" i="5"/>
  <c r="S2204" i="5" s="1"/>
  <c r="C2203" i="5"/>
  <c r="V2203" i="5" s="1"/>
  <c r="B2203" i="5"/>
  <c r="C2202" i="5"/>
  <c r="V2202" i="5" s="1"/>
  <c r="F2202" i="5" s="1"/>
  <c r="B2202" i="5"/>
  <c r="S2202" i="5" s="1"/>
  <c r="C2201" i="5"/>
  <c r="V2201" i="5" s="1"/>
  <c r="E2201" i="5" s="1"/>
  <c r="B2201" i="5"/>
  <c r="C2200" i="5"/>
  <c r="V2200" i="5" s="1"/>
  <c r="E2200" i="5" s="1"/>
  <c r="X2200" i="5" s="1"/>
  <c r="B2200" i="5"/>
  <c r="T2200" i="5" s="1"/>
  <c r="C2199" i="5"/>
  <c r="B2199" i="5"/>
  <c r="T2199" i="5" s="1"/>
  <c r="C2198" i="5"/>
  <c r="B2198" i="5"/>
  <c r="S2198" i="5" s="1"/>
  <c r="C2197" i="5"/>
  <c r="B2197" i="5"/>
  <c r="S2197" i="5" s="1"/>
  <c r="C2196" i="5"/>
  <c r="B2196" i="5"/>
  <c r="S2196" i="5" s="1"/>
  <c r="C2195" i="5"/>
  <c r="V2195" i="5" s="1"/>
  <c r="B2195" i="5"/>
  <c r="C2194" i="5"/>
  <c r="V2194" i="5" s="1"/>
  <c r="F2194" i="5" s="1"/>
  <c r="B2194" i="5"/>
  <c r="S2194" i="5" s="1"/>
  <c r="C2193" i="5"/>
  <c r="V2193" i="5" s="1"/>
  <c r="E2193" i="5" s="1"/>
  <c r="B2193" i="5"/>
  <c r="C2192" i="5"/>
  <c r="V2192" i="5" s="1"/>
  <c r="B2192" i="5"/>
  <c r="T2192" i="5" s="1"/>
  <c r="C2191" i="5"/>
  <c r="B2191" i="5"/>
  <c r="T2191" i="5" s="1"/>
  <c r="C2190" i="5"/>
  <c r="V2190" i="5" s="1"/>
  <c r="R2190" i="5" s="1"/>
  <c r="B2190" i="5"/>
  <c r="C2189" i="5"/>
  <c r="V2189" i="5" s="1"/>
  <c r="I2189" i="5" s="1"/>
  <c r="B2189" i="5"/>
  <c r="C2188" i="5"/>
  <c r="B2188" i="5"/>
  <c r="S2188" i="5" s="1"/>
  <c r="C2187" i="5"/>
  <c r="V2187" i="5" s="1"/>
  <c r="B2187" i="5"/>
  <c r="S2187" i="5" s="1"/>
  <c r="C2186" i="5"/>
  <c r="B2186" i="5"/>
  <c r="C2185" i="5"/>
  <c r="V2185" i="5" s="1"/>
  <c r="R2185" i="5" s="1"/>
  <c r="B2185" i="5"/>
  <c r="C2184" i="5"/>
  <c r="V2184" i="5" s="1"/>
  <c r="B2184" i="5"/>
  <c r="S2184" i="5" s="1"/>
  <c r="C2183" i="5"/>
  <c r="B2183" i="5"/>
  <c r="S2183" i="5" s="1"/>
  <c r="C2182" i="5"/>
  <c r="B2182" i="5"/>
  <c r="T2182" i="5" s="1"/>
  <c r="C2181" i="5"/>
  <c r="V2181" i="5" s="1"/>
  <c r="B2181" i="5"/>
  <c r="C2180" i="5"/>
  <c r="B2180" i="5"/>
  <c r="S2180" i="5" s="1"/>
  <c r="C2179" i="5"/>
  <c r="B2179" i="5"/>
  <c r="T2179" i="5" s="1"/>
  <c r="C2178" i="5"/>
  <c r="B2178" i="5"/>
  <c r="T2178" i="5" s="1"/>
  <c r="C2177" i="5"/>
  <c r="V2177" i="5" s="1"/>
  <c r="R2177" i="5" s="1"/>
  <c r="B2177" i="5"/>
  <c r="C2176" i="5"/>
  <c r="V2176" i="5" s="1"/>
  <c r="B2176" i="5"/>
  <c r="C2175" i="5"/>
  <c r="B2175" i="5"/>
  <c r="T2175" i="5" s="1"/>
  <c r="C2174" i="5"/>
  <c r="B2174" i="5"/>
  <c r="C2173" i="5"/>
  <c r="V2173" i="5" s="1"/>
  <c r="R2173" i="5" s="1"/>
  <c r="B2173" i="5"/>
  <c r="C2172" i="5"/>
  <c r="B2172" i="5"/>
  <c r="S2172" i="5" s="1"/>
  <c r="C2171" i="5"/>
  <c r="B2171" i="5"/>
  <c r="T2171" i="5" s="1"/>
  <c r="C2170" i="5"/>
  <c r="B2170" i="5"/>
  <c r="T2170" i="5" s="1"/>
  <c r="C2169" i="5"/>
  <c r="V2169" i="5" s="1"/>
  <c r="B2169" i="5"/>
  <c r="C2168" i="5"/>
  <c r="V2168" i="5" s="1"/>
  <c r="B2168" i="5"/>
  <c r="C2167" i="5"/>
  <c r="B2167" i="5"/>
  <c r="C2166" i="5"/>
  <c r="B2166" i="5"/>
  <c r="T2166" i="5" s="1"/>
  <c r="C2165" i="5"/>
  <c r="V2165" i="5" s="1"/>
  <c r="B2165" i="5"/>
  <c r="C2164" i="5"/>
  <c r="B2164" i="5"/>
  <c r="C2163" i="5"/>
  <c r="B2163" i="5"/>
  <c r="C2162" i="5"/>
  <c r="B2162" i="5"/>
  <c r="S2162" i="5" s="1"/>
  <c r="C2161" i="5"/>
  <c r="V2161" i="5" s="1"/>
  <c r="B2161" i="5"/>
  <c r="C2160" i="5"/>
  <c r="B2160" i="5"/>
  <c r="S2160" i="5" s="1"/>
  <c r="C2159" i="5"/>
  <c r="B2159" i="5"/>
  <c r="C2158" i="5"/>
  <c r="B2158" i="5"/>
  <c r="S2158" i="5" s="1"/>
  <c r="C2157" i="5"/>
  <c r="V2157" i="5" s="1"/>
  <c r="R2157" i="5" s="1"/>
  <c r="B2157" i="5"/>
  <c r="C2156" i="5"/>
  <c r="B2156" i="5"/>
  <c r="S2156" i="5" s="1"/>
  <c r="C2155" i="5"/>
  <c r="V2155" i="5" s="1"/>
  <c r="B2155" i="5"/>
  <c r="C2154" i="5"/>
  <c r="B2154" i="5"/>
  <c r="S2154" i="5" s="1"/>
  <c r="C2153" i="5"/>
  <c r="B2153" i="5"/>
  <c r="C2152" i="5"/>
  <c r="V2152" i="5" s="1"/>
  <c r="B2152" i="5"/>
  <c r="T2152" i="5" s="1"/>
  <c r="C2151" i="5"/>
  <c r="V2151" i="5" s="1"/>
  <c r="B2151" i="5"/>
  <c r="C2150" i="5"/>
  <c r="B2150" i="5"/>
  <c r="C2149" i="5"/>
  <c r="V2149" i="5" s="1"/>
  <c r="B2149" i="5"/>
  <c r="C2148" i="5"/>
  <c r="V2148" i="5" s="1"/>
  <c r="B2148" i="5"/>
  <c r="S2148" i="5" s="1"/>
  <c r="C2147" i="5"/>
  <c r="B2147" i="5"/>
  <c r="S2147" i="5" s="1"/>
  <c r="C2146" i="5"/>
  <c r="B2146" i="5"/>
  <c r="C2145" i="5"/>
  <c r="V2145" i="5" s="1"/>
  <c r="R2145" i="5" s="1"/>
  <c r="B2145" i="5"/>
  <c r="C2144" i="5"/>
  <c r="V2144" i="5" s="1"/>
  <c r="I2144" i="5" s="1"/>
  <c r="B2144" i="5"/>
  <c r="S2144" i="5" s="1"/>
  <c r="C2143" i="5"/>
  <c r="B2143" i="5"/>
  <c r="S2143" i="5" s="1"/>
  <c r="C2142" i="5"/>
  <c r="B2142" i="5"/>
  <c r="C2141" i="5"/>
  <c r="V2141" i="5" s="1"/>
  <c r="R2141" i="5" s="1"/>
  <c r="B2141" i="5"/>
  <c r="C2140" i="5"/>
  <c r="V2140" i="5" s="1"/>
  <c r="B2140" i="5"/>
  <c r="S2140" i="5" s="1"/>
  <c r="C2139" i="5"/>
  <c r="B2139" i="5"/>
  <c r="T2139" i="5" s="1"/>
  <c r="C2138" i="5"/>
  <c r="B2138" i="5"/>
  <c r="T2138" i="5" s="1"/>
  <c r="C2137" i="5"/>
  <c r="V2137" i="5" s="1"/>
  <c r="B2137" i="5"/>
  <c r="C2136" i="5"/>
  <c r="V2136" i="5" s="1"/>
  <c r="F2136" i="5" s="1"/>
  <c r="B2136" i="5"/>
  <c r="S2136" i="5" s="1"/>
  <c r="C2135" i="5"/>
  <c r="B2135" i="5"/>
  <c r="S2135" i="5" s="1"/>
  <c r="C2134" i="5"/>
  <c r="B2134" i="5"/>
  <c r="T2134" i="5" s="1"/>
  <c r="C2133" i="5"/>
  <c r="V2133" i="5" s="1"/>
  <c r="H2133" i="5" s="1"/>
  <c r="B2133" i="5"/>
  <c r="C2132" i="5"/>
  <c r="B2132" i="5"/>
  <c r="S2132" i="5" s="1"/>
  <c r="C2131" i="5"/>
  <c r="V2131" i="5" s="1"/>
  <c r="B2131" i="5"/>
  <c r="S2131" i="5" s="1"/>
  <c r="C2130" i="5"/>
  <c r="B2130" i="5"/>
  <c r="S2130" i="5" s="1"/>
  <c r="C2129" i="5"/>
  <c r="V2129" i="5" s="1"/>
  <c r="B2129" i="5"/>
  <c r="C2128" i="5"/>
  <c r="V2128" i="5" s="1"/>
  <c r="F2128" i="5" s="1"/>
  <c r="B2128" i="5"/>
  <c r="C2127" i="5"/>
  <c r="V2127" i="5" s="1"/>
  <c r="F2127" i="5" s="1"/>
  <c r="B2127" i="5"/>
  <c r="T2127" i="5" s="1"/>
  <c r="C2126" i="5"/>
  <c r="B2126" i="5"/>
  <c r="S2126" i="5" s="1"/>
  <c r="C2125" i="5"/>
  <c r="V2125" i="5" s="1"/>
  <c r="I2125" i="5" s="1"/>
  <c r="B2125" i="5"/>
  <c r="C2124" i="5"/>
  <c r="V2124" i="5" s="1"/>
  <c r="B2124" i="5"/>
  <c r="C2123" i="5"/>
  <c r="B2123" i="5"/>
  <c r="T2123" i="5" s="1"/>
  <c r="C2122" i="5"/>
  <c r="B2122" i="5"/>
  <c r="T2122" i="5" s="1"/>
  <c r="C2121" i="5"/>
  <c r="V2121" i="5" s="1"/>
  <c r="J2121" i="5" s="1"/>
  <c r="B2121" i="5"/>
  <c r="C2120" i="5"/>
  <c r="V2120" i="5" s="1"/>
  <c r="B2120" i="5"/>
  <c r="T2120" i="5" s="1"/>
  <c r="C2119" i="5"/>
  <c r="B2119" i="5"/>
  <c r="T2119" i="5" s="1"/>
  <c r="C2118" i="5"/>
  <c r="B2118" i="5"/>
  <c r="T2118" i="5" s="1"/>
  <c r="C2117" i="5"/>
  <c r="V2117" i="5" s="1"/>
  <c r="J2117" i="5" s="1"/>
  <c r="B2117" i="5"/>
  <c r="C2116" i="5"/>
  <c r="V2116" i="5" s="1"/>
  <c r="B2116" i="5"/>
  <c r="C2115" i="5"/>
  <c r="B2115" i="5"/>
  <c r="T2115" i="5" s="1"/>
  <c r="C2114" i="5"/>
  <c r="B2114" i="5"/>
  <c r="C2113" i="5"/>
  <c r="B2113" i="5"/>
  <c r="C2112" i="5"/>
  <c r="V2112" i="5" s="1"/>
  <c r="B2112" i="5"/>
  <c r="C2111" i="5"/>
  <c r="V2111" i="5" s="1"/>
  <c r="B2111" i="5"/>
  <c r="S2111" i="5" s="1"/>
  <c r="C2110" i="5"/>
  <c r="B2110" i="5"/>
  <c r="T2110" i="5" s="1"/>
  <c r="C2109" i="5"/>
  <c r="B2109" i="5"/>
  <c r="C2108" i="5"/>
  <c r="V2108" i="5" s="1"/>
  <c r="I2108" i="5" s="1"/>
  <c r="B2108" i="5"/>
  <c r="C2107" i="5"/>
  <c r="V2107" i="5" s="1"/>
  <c r="B2107" i="5"/>
  <c r="C2106" i="5"/>
  <c r="B2106" i="5"/>
  <c r="S2106" i="5" s="1"/>
  <c r="C2105" i="5"/>
  <c r="B2105" i="5"/>
  <c r="C2104" i="5"/>
  <c r="V2104" i="5" s="1"/>
  <c r="I2104" i="5" s="1"/>
  <c r="B2104" i="5"/>
  <c r="T2104" i="5" s="1"/>
  <c r="C2103" i="5"/>
  <c r="V2103" i="5" s="1"/>
  <c r="B2103" i="5"/>
  <c r="T2103" i="5" s="1"/>
  <c r="C2102" i="5"/>
  <c r="B2102" i="5"/>
  <c r="T2102" i="5" s="1"/>
  <c r="C2101" i="5"/>
  <c r="B2101" i="5"/>
  <c r="C2100" i="5"/>
  <c r="V2100" i="5" s="1"/>
  <c r="I2100" i="5" s="1"/>
  <c r="B2100" i="5"/>
  <c r="C2099" i="5"/>
  <c r="B2099" i="5"/>
  <c r="T2099" i="5" s="1"/>
  <c r="C2098" i="5"/>
  <c r="B2098" i="5"/>
  <c r="T2098" i="5" s="1"/>
  <c r="C2097" i="5"/>
  <c r="B2097" i="5"/>
  <c r="C2096" i="5"/>
  <c r="V2096" i="5" s="1"/>
  <c r="I2096" i="5" s="1"/>
  <c r="B2096" i="5"/>
  <c r="T2096" i="5" s="1"/>
  <c r="C2095" i="5"/>
  <c r="V2095" i="5" s="1"/>
  <c r="B2095" i="5"/>
  <c r="C2094" i="5"/>
  <c r="B2094" i="5"/>
  <c r="S2094" i="5" s="1"/>
  <c r="C2093" i="5"/>
  <c r="B2093" i="5"/>
  <c r="C2092" i="5"/>
  <c r="V2092" i="5" s="1"/>
  <c r="I2092" i="5" s="1"/>
  <c r="B2092" i="5"/>
  <c r="T2092" i="5" s="1"/>
  <c r="C2091" i="5"/>
  <c r="B2091" i="5"/>
  <c r="C2090" i="5"/>
  <c r="B2090" i="5"/>
  <c r="S2090" i="5" s="1"/>
  <c r="C2089" i="5"/>
  <c r="B2089" i="5"/>
  <c r="C2088" i="5"/>
  <c r="V2088" i="5" s="1"/>
  <c r="J2088" i="5" s="1"/>
  <c r="B2088" i="5"/>
  <c r="T2088" i="5" s="1"/>
  <c r="C2087" i="5"/>
  <c r="B2087" i="5"/>
  <c r="C2086" i="5"/>
  <c r="V2086" i="5" s="1"/>
  <c r="F2086" i="5" s="1"/>
  <c r="B2086" i="5"/>
  <c r="C2085" i="5"/>
  <c r="B2085" i="5"/>
  <c r="T2085" i="5" s="1"/>
  <c r="C2084" i="5"/>
  <c r="V2084" i="5" s="1"/>
  <c r="B2084" i="5"/>
  <c r="C2083" i="5"/>
  <c r="V2083" i="5" s="1"/>
  <c r="B2083" i="5"/>
  <c r="T2083" i="5" s="1"/>
  <c r="C2082" i="5"/>
  <c r="V2082" i="5" s="1"/>
  <c r="B2082" i="5"/>
  <c r="C2081" i="5"/>
  <c r="B2081" i="5"/>
  <c r="C2080" i="5"/>
  <c r="V2080" i="5" s="1"/>
  <c r="B2080" i="5"/>
  <c r="C2079" i="5"/>
  <c r="V2079" i="5" s="1"/>
  <c r="B2079" i="5"/>
  <c r="S2079" i="5" s="1"/>
  <c r="C2078" i="5"/>
  <c r="V2078" i="5" s="1"/>
  <c r="B2078" i="5"/>
  <c r="T2078" i="5" s="1"/>
  <c r="C2077" i="5"/>
  <c r="B2077" i="5"/>
  <c r="T2077" i="5" s="1"/>
  <c r="C2076" i="5"/>
  <c r="B2076" i="5"/>
  <c r="C2075" i="5"/>
  <c r="B2075" i="5"/>
  <c r="T2075" i="5" s="1"/>
  <c r="C2074" i="5"/>
  <c r="V2074" i="5" s="1"/>
  <c r="E2074" i="5" s="1"/>
  <c r="X2074" i="5" s="1"/>
  <c r="B2074" i="5"/>
  <c r="S2074" i="5" s="1"/>
  <c r="C2073" i="5"/>
  <c r="B2073" i="5"/>
  <c r="T2073" i="5" s="1"/>
  <c r="C2072" i="5"/>
  <c r="V2072" i="5" s="1"/>
  <c r="B2072" i="5"/>
  <c r="C2071" i="5"/>
  <c r="V2071" i="5" s="1"/>
  <c r="E2071" i="5" s="1"/>
  <c r="X2071" i="5" s="1"/>
  <c r="B2071" i="5"/>
  <c r="C2070" i="5"/>
  <c r="B2070" i="5"/>
  <c r="C2069" i="5"/>
  <c r="B2069" i="5"/>
  <c r="S2069" i="5" s="1"/>
  <c r="C2068" i="5"/>
  <c r="B2068" i="5"/>
  <c r="C2067" i="5"/>
  <c r="B2067" i="5"/>
  <c r="T2067" i="5" s="1"/>
  <c r="C2066" i="5"/>
  <c r="V2066" i="5" s="1"/>
  <c r="B2066" i="5"/>
  <c r="S2066" i="5" s="1"/>
  <c r="C2065" i="5"/>
  <c r="B2065" i="5"/>
  <c r="T2065" i="5" s="1"/>
  <c r="C2064" i="5"/>
  <c r="V2064" i="5" s="1"/>
  <c r="F2064" i="5" s="1"/>
  <c r="B2064" i="5"/>
  <c r="C2063" i="5"/>
  <c r="V2063" i="5" s="1"/>
  <c r="F2063" i="5" s="1"/>
  <c r="B2063" i="5"/>
  <c r="S2063" i="5" s="1"/>
  <c r="C2062" i="5"/>
  <c r="B2062" i="5"/>
  <c r="C2061" i="5"/>
  <c r="B2061" i="5"/>
  <c r="T2061" i="5" s="1"/>
  <c r="C2060" i="5"/>
  <c r="B2060" i="5"/>
  <c r="C2059" i="5"/>
  <c r="B2059" i="5"/>
  <c r="S2059" i="5" s="1"/>
  <c r="C2058" i="5"/>
  <c r="V2058" i="5" s="1"/>
  <c r="B2058" i="5"/>
  <c r="S2058" i="5" s="1"/>
  <c r="C2057" i="5"/>
  <c r="B2057" i="5"/>
  <c r="T2057" i="5" s="1"/>
  <c r="C2056" i="5"/>
  <c r="V2056" i="5" s="1"/>
  <c r="B2056" i="5"/>
  <c r="C2055" i="5"/>
  <c r="V2055" i="5" s="1"/>
  <c r="F2055" i="5" s="1"/>
  <c r="B2055" i="5"/>
  <c r="C2054" i="5"/>
  <c r="B2054" i="5"/>
  <c r="C2053" i="5"/>
  <c r="B2053" i="5"/>
  <c r="C2052" i="5"/>
  <c r="V2052" i="5" s="1"/>
  <c r="E2052" i="5" s="1"/>
  <c r="X2052" i="5" s="1"/>
  <c r="B2052" i="5"/>
  <c r="C2051" i="5"/>
  <c r="B2051" i="5"/>
  <c r="C2050" i="5"/>
  <c r="V2050" i="5" s="1"/>
  <c r="B2050" i="5"/>
  <c r="S2050" i="5" s="1"/>
  <c r="C2049" i="5"/>
  <c r="B2049" i="5"/>
  <c r="C2048" i="5"/>
  <c r="B2048" i="5"/>
  <c r="C2047" i="5"/>
  <c r="V2047" i="5" s="1"/>
  <c r="B2047" i="5"/>
  <c r="C2046" i="5"/>
  <c r="V2046" i="5" s="1"/>
  <c r="B2046" i="5"/>
  <c r="T2046" i="5" s="1"/>
  <c r="C2045" i="5"/>
  <c r="B2045" i="5"/>
  <c r="C2044" i="5"/>
  <c r="V2044" i="5" s="1"/>
  <c r="F2044" i="5" s="1"/>
  <c r="B2044" i="5"/>
  <c r="C2043" i="5"/>
  <c r="B2043" i="5"/>
  <c r="T2043" i="5" s="1"/>
  <c r="C2042" i="5"/>
  <c r="B2042" i="5"/>
  <c r="S2042" i="5" s="1"/>
  <c r="C2041" i="5"/>
  <c r="B2041" i="5"/>
  <c r="T2041" i="5" s="1"/>
  <c r="C2040" i="5"/>
  <c r="V2040" i="5" s="1"/>
  <c r="B2040" i="5"/>
  <c r="C2039" i="5"/>
  <c r="V2039" i="5" s="1"/>
  <c r="B2039" i="5"/>
  <c r="C2038" i="5"/>
  <c r="V2038" i="5" s="1"/>
  <c r="B2038" i="5"/>
  <c r="T2038" i="5" s="1"/>
  <c r="C2037" i="5"/>
  <c r="B2037" i="5"/>
  <c r="T2037" i="5" s="1"/>
  <c r="C2036" i="5"/>
  <c r="V2036" i="5" s="1"/>
  <c r="B2036" i="5"/>
  <c r="C2035" i="5"/>
  <c r="V2035" i="5" s="1"/>
  <c r="B2035" i="5"/>
  <c r="T2035" i="5" s="1"/>
  <c r="C2034" i="5"/>
  <c r="B2034" i="5"/>
  <c r="C2033" i="5"/>
  <c r="B2033" i="5"/>
  <c r="S2033" i="5" s="1"/>
  <c r="C2032" i="5"/>
  <c r="V2032" i="5" s="1"/>
  <c r="B2032" i="5"/>
  <c r="C2031" i="5"/>
  <c r="V2031" i="5" s="1"/>
  <c r="B2031" i="5"/>
  <c r="C2030" i="5"/>
  <c r="V2030" i="5" s="1"/>
  <c r="G2030" i="5" s="1"/>
  <c r="B2030" i="5"/>
  <c r="C2029" i="5"/>
  <c r="B2029" i="5"/>
  <c r="C2028" i="5"/>
  <c r="V2028" i="5" s="1"/>
  <c r="B2028" i="5"/>
  <c r="C2027" i="5"/>
  <c r="V2027" i="5" s="1"/>
  <c r="B2027" i="5"/>
  <c r="T2027" i="5" s="1"/>
  <c r="C2026" i="5"/>
  <c r="V2026" i="5" s="1"/>
  <c r="B2026" i="5"/>
  <c r="T2026" i="5" s="1"/>
  <c r="C2025" i="5"/>
  <c r="B2025" i="5"/>
  <c r="C2024" i="5"/>
  <c r="V2024" i="5" s="1"/>
  <c r="B2024" i="5"/>
  <c r="C2023" i="5"/>
  <c r="V2023" i="5" s="1"/>
  <c r="I2023" i="5" s="1"/>
  <c r="B2023" i="5"/>
  <c r="T2023" i="5" s="1"/>
  <c r="C2022" i="5"/>
  <c r="V2022" i="5" s="1"/>
  <c r="B2022" i="5"/>
  <c r="C2021" i="5"/>
  <c r="B2021" i="5"/>
  <c r="T2021" i="5" s="1"/>
  <c r="C2020" i="5"/>
  <c r="V2020" i="5" s="1"/>
  <c r="F2020" i="5" s="1"/>
  <c r="B2020" i="5"/>
  <c r="C2019" i="5"/>
  <c r="V2019" i="5" s="1"/>
  <c r="I2019" i="5" s="1"/>
  <c r="B2019" i="5"/>
  <c r="C2018" i="5"/>
  <c r="V2018" i="5" s="1"/>
  <c r="F2018" i="5" s="1"/>
  <c r="B2018" i="5"/>
  <c r="S2018" i="5" s="1"/>
  <c r="C2017" i="5"/>
  <c r="B2017" i="5"/>
  <c r="T2017" i="5" s="1"/>
  <c r="C2016" i="5"/>
  <c r="V2016" i="5" s="1"/>
  <c r="J2016" i="5" s="1"/>
  <c r="B2016" i="5"/>
  <c r="C2015" i="5"/>
  <c r="B2015" i="5"/>
  <c r="T2015" i="5" s="1"/>
  <c r="C2014" i="5"/>
  <c r="V2014" i="5" s="1"/>
  <c r="B2014" i="5"/>
  <c r="T2014" i="5" s="1"/>
  <c r="C2013" i="5"/>
  <c r="B2013" i="5"/>
  <c r="T2013" i="5" s="1"/>
  <c r="C2012" i="5"/>
  <c r="V2012" i="5" s="1"/>
  <c r="R2012" i="5" s="1"/>
  <c r="B2012" i="5"/>
  <c r="C2011" i="5"/>
  <c r="B2011" i="5"/>
  <c r="T2011" i="5" s="1"/>
  <c r="C2010" i="5"/>
  <c r="B2010" i="5"/>
  <c r="T2010" i="5" s="1"/>
  <c r="C2009" i="5"/>
  <c r="B2009" i="5"/>
  <c r="C2008" i="5"/>
  <c r="V2008" i="5" s="1"/>
  <c r="R2008" i="5" s="1"/>
  <c r="B2008" i="5"/>
  <c r="C2007" i="5"/>
  <c r="V2007" i="5" s="1"/>
  <c r="B2007" i="5"/>
  <c r="T2007" i="5" s="1"/>
  <c r="C2006" i="5"/>
  <c r="V2006" i="5" s="1"/>
  <c r="B2006" i="5"/>
  <c r="C2005" i="5"/>
  <c r="B2005" i="5"/>
  <c r="T2005" i="5" s="1"/>
  <c r="C2004" i="5"/>
  <c r="V2004" i="5" s="1"/>
  <c r="F2004" i="5" s="1"/>
  <c r="B2004" i="5"/>
  <c r="C2003" i="5"/>
  <c r="V2003" i="5" s="1"/>
  <c r="G2003" i="5" s="1"/>
  <c r="B2003" i="5"/>
  <c r="T2003" i="5" s="1"/>
  <c r="C2002" i="5"/>
  <c r="B2002" i="5"/>
  <c r="T2002" i="5" s="1"/>
  <c r="C2001" i="5"/>
  <c r="B2001" i="5"/>
  <c r="C2000" i="5"/>
  <c r="V2000" i="5" s="1"/>
  <c r="J2000" i="5" s="1"/>
  <c r="B2000" i="5"/>
  <c r="C1999" i="5"/>
  <c r="V1999" i="5" s="1"/>
  <c r="I1999" i="5" s="1"/>
  <c r="B1999" i="5"/>
  <c r="T1999" i="5" s="1"/>
  <c r="C1998" i="5"/>
  <c r="V1998" i="5" s="1"/>
  <c r="F1998" i="5" s="1"/>
  <c r="B1998" i="5"/>
  <c r="T1998" i="5" s="1"/>
  <c r="C1997" i="5"/>
  <c r="B1997" i="5"/>
  <c r="T1997" i="5" s="1"/>
  <c r="C1996" i="5"/>
  <c r="V1996" i="5" s="1"/>
  <c r="B1996" i="5"/>
  <c r="C1995" i="5"/>
  <c r="V1995" i="5" s="1"/>
  <c r="B1995" i="5"/>
  <c r="C1994" i="5"/>
  <c r="V1994" i="5" s="1"/>
  <c r="B1994" i="5"/>
  <c r="C1993" i="5"/>
  <c r="B1993" i="5"/>
  <c r="S1993" i="5" s="1"/>
  <c r="C1992" i="5"/>
  <c r="V1992" i="5" s="1"/>
  <c r="J1992" i="5" s="1"/>
  <c r="B1992" i="5"/>
  <c r="C1991" i="5"/>
  <c r="V1991" i="5" s="1"/>
  <c r="I1991" i="5" s="1"/>
  <c r="B1991" i="5"/>
  <c r="C1990" i="5"/>
  <c r="V1990" i="5" s="1"/>
  <c r="F1990" i="5" s="1"/>
  <c r="B1990" i="5"/>
  <c r="C1989" i="5"/>
  <c r="B1989" i="5"/>
  <c r="T1989" i="5" s="1"/>
  <c r="C1988" i="5"/>
  <c r="V1988" i="5" s="1"/>
  <c r="H1988" i="5" s="1"/>
  <c r="B1988" i="5"/>
  <c r="C1987" i="5"/>
  <c r="V1987" i="5" s="1"/>
  <c r="B1987" i="5"/>
  <c r="C1986" i="5"/>
  <c r="V1986" i="5" s="1"/>
  <c r="B1986" i="5"/>
  <c r="C1985" i="5"/>
  <c r="B1985" i="5"/>
  <c r="S1985" i="5" s="1"/>
  <c r="C1984" i="5"/>
  <c r="V1984" i="5" s="1"/>
  <c r="R1984" i="5" s="1"/>
  <c r="B1984" i="5"/>
  <c r="C1983" i="5"/>
  <c r="V1983" i="5" s="1"/>
  <c r="G1983" i="5" s="1"/>
  <c r="B1983" i="5"/>
  <c r="C1982" i="5"/>
  <c r="V1982" i="5" s="1"/>
  <c r="B1982" i="5"/>
  <c r="T1982" i="5" s="1"/>
  <c r="C1981" i="5"/>
  <c r="B1981" i="5"/>
  <c r="S1981" i="5" s="1"/>
  <c r="C1980" i="5"/>
  <c r="V1980" i="5" s="1"/>
  <c r="B1980" i="5"/>
  <c r="C1979" i="5"/>
  <c r="V1979" i="5" s="1"/>
  <c r="B1979" i="5"/>
  <c r="C1978" i="5"/>
  <c r="V1978" i="5" s="1"/>
  <c r="B1978" i="5"/>
  <c r="S1978" i="5" s="1"/>
  <c r="C1977" i="5"/>
  <c r="B1977" i="5"/>
  <c r="C1976" i="5"/>
  <c r="V1976" i="5" s="1"/>
  <c r="B1976" i="5"/>
  <c r="C1975" i="5"/>
  <c r="V1975" i="5" s="1"/>
  <c r="G1975" i="5" s="1"/>
  <c r="B1975" i="5"/>
  <c r="T1975" i="5" s="1"/>
  <c r="C1974" i="5"/>
  <c r="V1974" i="5" s="1"/>
  <c r="B1974" i="5"/>
  <c r="T1974" i="5" s="1"/>
  <c r="C1973" i="5"/>
  <c r="B1973" i="5"/>
  <c r="S1973" i="5" s="1"/>
  <c r="C1972" i="5"/>
  <c r="V1972" i="5" s="1"/>
  <c r="B1972" i="5"/>
  <c r="C1971" i="5"/>
  <c r="V1971" i="5" s="1"/>
  <c r="H1971" i="5" s="1"/>
  <c r="B1971" i="5"/>
  <c r="C1970" i="5"/>
  <c r="V1970" i="5" s="1"/>
  <c r="B1970" i="5"/>
  <c r="T1970" i="5" s="1"/>
  <c r="C1969" i="5"/>
  <c r="B1969" i="5"/>
  <c r="C1968" i="5"/>
  <c r="V1968" i="5" s="1"/>
  <c r="B1968" i="5"/>
  <c r="C1967" i="5"/>
  <c r="V1967" i="5" s="1"/>
  <c r="B1967" i="5"/>
  <c r="T1967" i="5" s="1"/>
  <c r="C1966" i="5"/>
  <c r="B1966" i="5"/>
  <c r="S1966" i="5" s="1"/>
  <c r="C1965" i="5"/>
  <c r="B1965" i="5"/>
  <c r="C1964" i="5"/>
  <c r="V1964" i="5" s="1"/>
  <c r="J1964" i="5" s="1"/>
  <c r="B1964" i="5"/>
  <c r="C1963" i="5"/>
  <c r="V1963" i="5" s="1"/>
  <c r="B1963" i="5"/>
  <c r="T1963" i="5" s="1"/>
  <c r="C1962" i="5"/>
  <c r="V1962" i="5" s="1"/>
  <c r="B1962" i="5"/>
  <c r="S1962" i="5" s="1"/>
  <c r="C1961" i="5"/>
  <c r="B1961" i="5"/>
  <c r="S1961" i="5" s="1"/>
  <c r="C1960" i="5"/>
  <c r="V1960" i="5" s="1"/>
  <c r="R1960" i="5" s="1"/>
  <c r="B1960" i="5"/>
  <c r="C1959" i="5"/>
  <c r="V1959" i="5" s="1"/>
  <c r="B1959" i="5"/>
  <c r="C1958" i="5"/>
  <c r="B1958" i="5"/>
  <c r="T1958" i="5" s="1"/>
  <c r="C1957" i="5"/>
  <c r="B1957" i="5"/>
  <c r="T1957" i="5" s="1"/>
  <c r="C1956" i="5"/>
  <c r="V1956" i="5" s="1"/>
  <c r="B1956" i="5"/>
  <c r="C1955" i="5"/>
  <c r="V1955" i="5" s="1"/>
  <c r="B1955" i="5"/>
  <c r="T1955" i="5" s="1"/>
  <c r="C1954" i="5"/>
  <c r="B1954" i="5"/>
  <c r="T1954" i="5" s="1"/>
  <c r="C1953" i="5"/>
  <c r="B1953" i="5"/>
  <c r="S1953" i="5" s="1"/>
  <c r="C1952" i="5"/>
  <c r="V1952" i="5" s="1"/>
  <c r="I1952" i="5" s="1"/>
  <c r="B1952" i="5"/>
  <c r="C1951" i="5"/>
  <c r="B1951" i="5"/>
  <c r="T1951" i="5" s="1"/>
  <c r="C1950" i="5"/>
  <c r="B1950" i="5"/>
  <c r="T1950" i="5" s="1"/>
  <c r="C1949" i="5"/>
  <c r="B1949" i="5"/>
  <c r="C1948" i="5"/>
  <c r="V1948" i="5" s="1"/>
  <c r="B1948" i="5"/>
  <c r="C1947" i="5"/>
  <c r="V1947" i="5" s="1"/>
  <c r="B1947" i="5"/>
  <c r="T1947" i="5" s="1"/>
  <c r="C1946" i="5"/>
  <c r="B1946" i="5"/>
  <c r="T1946" i="5" s="1"/>
  <c r="C1945" i="5"/>
  <c r="B1945" i="5"/>
  <c r="C1944" i="5"/>
  <c r="V1944" i="5" s="1"/>
  <c r="B1944" i="5"/>
  <c r="C1943" i="5"/>
  <c r="V1943" i="5" s="1"/>
  <c r="B1943" i="5"/>
  <c r="T1943" i="5" s="1"/>
  <c r="C1942" i="5"/>
  <c r="V1942" i="5" s="1"/>
  <c r="B1942" i="5"/>
  <c r="C1941" i="5"/>
  <c r="B1941" i="5"/>
  <c r="T1941" i="5" s="1"/>
  <c r="C1940" i="5"/>
  <c r="B1940" i="5"/>
  <c r="C1939" i="5"/>
  <c r="B1939" i="5"/>
  <c r="T1939" i="5" s="1"/>
  <c r="C1938" i="5"/>
  <c r="V1938" i="5" s="1"/>
  <c r="B1938" i="5"/>
  <c r="S1938" i="5" s="1"/>
  <c r="C1937" i="5"/>
  <c r="B1937" i="5"/>
  <c r="T1937" i="5" s="1"/>
  <c r="C1936" i="5"/>
  <c r="V1936" i="5" s="1"/>
  <c r="B1936" i="5"/>
  <c r="C1935" i="5"/>
  <c r="B1935" i="5"/>
  <c r="T1935" i="5" s="1"/>
  <c r="C1934" i="5"/>
  <c r="V1934" i="5" s="1"/>
  <c r="B1934" i="5"/>
  <c r="T1934" i="5" s="1"/>
  <c r="C1933" i="5"/>
  <c r="B1933" i="5"/>
  <c r="C1932" i="5"/>
  <c r="V1932" i="5" s="1"/>
  <c r="J1932" i="5" s="1"/>
  <c r="B1932" i="5"/>
  <c r="C1931" i="5"/>
  <c r="V1931" i="5" s="1"/>
  <c r="B1931" i="5"/>
  <c r="T1931" i="5" s="1"/>
  <c r="C1930" i="5"/>
  <c r="B1930" i="5"/>
  <c r="T1930" i="5" s="1"/>
  <c r="C1929" i="5"/>
  <c r="B1929" i="5"/>
  <c r="C1928" i="5"/>
  <c r="V1928" i="5" s="1"/>
  <c r="B1928" i="5"/>
  <c r="C1927" i="5"/>
  <c r="V1927" i="5" s="1"/>
  <c r="B1927" i="5"/>
  <c r="C1926" i="5"/>
  <c r="V1926" i="5" s="1"/>
  <c r="B1926" i="5"/>
  <c r="T1926" i="5" s="1"/>
  <c r="C1925" i="5"/>
  <c r="B1925" i="5"/>
  <c r="T1925" i="5" s="1"/>
  <c r="C1924" i="5"/>
  <c r="V1924" i="5" s="1"/>
  <c r="H1924" i="5" s="1"/>
  <c r="B1924" i="5"/>
  <c r="C1923" i="5"/>
  <c r="V1923" i="5" s="1"/>
  <c r="I1923" i="5" s="1"/>
  <c r="B1923" i="5"/>
  <c r="C1922" i="5"/>
  <c r="V1922" i="5" s="1"/>
  <c r="B1922" i="5"/>
  <c r="C1921" i="5"/>
  <c r="B1921" i="5"/>
  <c r="C1920" i="5"/>
  <c r="V1920" i="5" s="1"/>
  <c r="I1920" i="5" s="1"/>
  <c r="B1920" i="5"/>
  <c r="S1920" i="5" s="1"/>
  <c r="C1919" i="5"/>
  <c r="V1919" i="5" s="1"/>
  <c r="B1919" i="5"/>
  <c r="C1918" i="5"/>
  <c r="B1918" i="5"/>
  <c r="T1918" i="5" s="1"/>
  <c r="C1917" i="5"/>
  <c r="B1917" i="5"/>
  <c r="C1916" i="5"/>
  <c r="V1916" i="5" s="1"/>
  <c r="B1916" i="5"/>
  <c r="S1916" i="5" s="1"/>
  <c r="C1915" i="5"/>
  <c r="V1915" i="5" s="1"/>
  <c r="B1915" i="5"/>
  <c r="C1914" i="5"/>
  <c r="V1914" i="5" s="1"/>
  <c r="B1914" i="5"/>
  <c r="C1913" i="5"/>
  <c r="B1913" i="5"/>
  <c r="C1912" i="5"/>
  <c r="V1912" i="5" s="1"/>
  <c r="R1912" i="5" s="1"/>
  <c r="B1912" i="5"/>
  <c r="S1912" i="5" s="1"/>
  <c r="C1911" i="5"/>
  <c r="V1911" i="5" s="1"/>
  <c r="B1911" i="5"/>
  <c r="C1910" i="5"/>
  <c r="V1910" i="5" s="1"/>
  <c r="B1910" i="5"/>
  <c r="T1910" i="5" s="1"/>
  <c r="C1909" i="5"/>
  <c r="B1909" i="5"/>
  <c r="C1908" i="5"/>
  <c r="V1908" i="5" s="1"/>
  <c r="B1908" i="5"/>
  <c r="S1908" i="5" s="1"/>
  <c r="C1907" i="5"/>
  <c r="V1907" i="5" s="1"/>
  <c r="B1907" i="5"/>
  <c r="C1906" i="5"/>
  <c r="V1906" i="5" s="1"/>
  <c r="B1906" i="5"/>
  <c r="T1906" i="5" s="1"/>
  <c r="C1905" i="5"/>
  <c r="V1905" i="5" s="1"/>
  <c r="J1905" i="5" s="1"/>
  <c r="B1905" i="5"/>
  <c r="C1904" i="5"/>
  <c r="V1904" i="5" s="1"/>
  <c r="I1904" i="5" s="1"/>
  <c r="B1904" i="5"/>
  <c r="S1904" i="5" s="1"/>
  <c r="C1903" i="5"/>
  <c r="B1903" i="5"/>
  <c r="T1903" i="5" s="1"/>
  <c r="C1902" i="5"/>
  <c r="V1902" i="5" s="1"/>
  <c r="I1902" i="5" s="1"/>
  <c r="B1902" i="5"/>
  <c r="C1901" i="5"/>
  <c r="V1901" i="5" s="1"/>
  <c r="E1901" i="5" s="1"/>
  <c r="B1901" i="5"/>
  <c r="C1900" i="5"/>
  <c r="V1900" i="5" s="1"/>
  <c r="B1900" i="5"/>
  <c r="S1900" i="5" s="1"/>
  <c r="C1899" i="5"/>
  <c r="B1899" i="5"/>
  <c r="T1899" i="5" s="1"/>
  <c r="C1898" i="5"/>
  <c r="V1898" i="5" s="1"/>
  <c r="B1898" i="5"/>
  <c r="T1898" i="5" s="1"/>
  <c r="C1897" i="5"/>
  <c r="V1897" i="5" s="1"/>
  <c r="B1897" i="5"/>
  <c r="S1897" i="5" s="1"/>
  <c r="C1896" i="5"/>
  <c r="V1896" i="5" s="1"/>
  <c r="B1896" i="5"/>
  <c r="S1896" i="5" s="1"/>
  <c r="C1895" i="5"/>
  <c r="B1895" i="5"/>
  <c r="T1895" i="5" s="1"/>
  <c r="C1894" i="5"/>
  <c r="V1894" i="5" s="1"/>
  <c r="I1894" i="5" s="1"/>
  <c r="B1894" i="5"/>
  <c r="C1893" i="5"/>
  <c r="V1893" i="5" s="1"/>
  <c r="E1893" i="5" s="1"/>
  <c r="B1893" i="5"/>
  <c r="C1892" i="5"/>
  <c r="V1892" i="5" s="1"/>
  <c r="H1892" i="5" s="1"/>
  <c r="B1892" i="5"/>
  <c r="S1892" i="5" s="1"/>
  <c r="C1891" i="5"/>
  <c r="V1891" i="5" s="1"/>
  <c r="B1891" i="5"/>
  <c r="T1891" i="5" s="1"/>
  <c r="C1890" i="5"/>
  <c r="V1890" i="5" s="1"/>
  <c r="B1890" i="5"/>
  <c r="S1890" i="5" s="1"/>
  <c r="C1889" i="5"/>
  <c r="V1889" i="5" s="1"/>
  <c r="J1889" i="5" s="1"/>
  <c r="B1889" i="5"/>
  <c r="C1888" i="5"/>
  <c r="V1888" i="5" s="1"/>
  <c r="B1888" i="5"/>
  <c r="S1888" i="5" s="1"/>
  <c r="C1887" i="5"/>
  <c r="B1887" i="5"/>
  <c r="T1887" i="5" s="1"/>
  <c r="C1886" i="5"/>
  <c r="V1886" i="5" s="1"/>
  <c r="I1886" i="5" s="1"/>
  <c r="B1886" i="5"/>
  <c r="T1886" i="5" s="1"/>
  <c r="C1885" i="5"/>
  <c r="V1885" i="5" s="1"/>
  <c r="E1885" i="5" s="1"/>
  <c r="B1885" i="5"/>
  <c r="C1884" i="5"/>
  <c r="V1884" i="5" s="1"/>
  <c r="E1884" i="5" s="1"/>
  <c r="B1884" i="5"/>
  <c r="S1884" i="5" s="1"/>
  <c r="C1883" i="5"/>
  <c r="V1883" i="5" s="1"/>
  <c r="B1883" i="5"/>
  <c r="T1883" i="5" s="1"/>
  <c r="C1882" i="5"/>
  <c r="V1882" i="5" s="1"/>
  <c r="B1882" i="5"/>
  <c r="S1882" i="5" s="1"/>
  <c r="C1881" i="5"/>
  <c r="V1881" i="5" s="1"/>
  <c r="R1881" i="5" s="1"/>
  <c r="B1881" i="5"/>
  <c r="C1880" i="5"/>
  <c r="V1880" i="5" s="1"/>
  <c r="B1880" i="5"/>
  <c r="S1880" i="5" s="1"/>
  <c r="C1879" i="5"/>
  <c r="B1879" i="5"/>
  <c r="T1879" i="5" s="1"/>
  <c r="C1878" i="5"/>
  <c r="V1878" i="5" s="1"/>
  <c r="I1878" i="5" s="1"/>
  <c r="B1878" i="5"/>
  <c r="T1878" i="5" s="1"/>
  <c r="C1877" i="5"/>
  <c r="V1877" i="5" s="1"/>
  <c r="E1877" i="5" s="1"/>
  <c r="B1877" i="5"/>
  <c r="C1876" i="5"/>
  <c r="V1876" i="5" s="1"/>
  <c r="I1876" i="5" s="1"/>
  <c r="B1876" i="5"/>
  <c r="S1876" i="5" s="1"/>
  <c r="C1875" i="5"/>
  <c r="B1875" i="5"/>
  <c r="T1875" i="5" s="1"/>
  <c r="C1874" i="5"/>
  <c r="V1874" i="5" s="1"/>
  <c r="B1874" i="5"/>
  <c r="C1873" i="5"/>
  <c r="V1873" i="5" s="1"/>
  <c r="B1873" i="5"/>
  <c r="T1873" i="5" s="1"/>
  <c r="C1872" i="5"/>
  <c r="V1872" i="5" s="1"/>
  <c r="B1872" i="5"/>
  <c r="C1871" i="5"/>
  <c r="B1871" i="5"/>
  <c r="C1870" i="5"/>
  <c r="V1870" i="5" s="1"/>
  <c r="B1870" i="5"/>
  <c r="T1870" i="5" s="1"/>
  <c r="C1869" i="5"/>
  <c r="B1869" i="5"/>
  <c r="C1868" i="5"/>
  <c r="B1868" i="5"/>
  <c r="C1867" i="5"/>
  <c r="B1867" i="5"/>
  <c r="T1867" i="5" s="1"/>
  <c r="C1866" i="5"/>
  <c r="B1866" i="5"/>
  <c r="C1865" i="5"/>
  <c r="B1865" i="5"/>
  <c r="C1864" i="5"/>
  <c r="B1864" i="5"/>
  <c r="C1863" i="5"/>
  <c r="B1863" i="5"/>
  <c r="T1863" i="5" s="1"/>
  <c r="C1862" i="5"/>
  <c r="V1862" i="5" s="1"/>
  <c r="F1862" i="5" s="1"/>
  <c r="B1862" i="5"/>
  <c r="C1861" i="5"/>
  <c r="B1861" i="5"/>
  <c r="C1860" i="5"/>
  <c r="B1860" i="5"/>
  <c r="C1859" i="5"/>
  <c r="B1859" i="5"/>
  <c r="T1859" i="5" s="1"/>
  <c r="C1858" i="5"/>
  <c r="B1858" i="5"/>
  <c r="S1858" i="5" s="1"/>
  <c r="C1857" i="5"/>
  <c r="B1857" i="5"/>
  <c r="C1856" i="5"/>
  <c r="B1856" i="5"/>
  <c r="C1855" i="5"/>
  <c r="B1855" i="5"/>
  <c r="C1854" i="5"/>
  <c r="B1854" i="5"/>
  <c r="S1854" i="5" s="1"/>
  <c r="C1853" i="5"/>
  <c r="B1853" i="5"/>
  <c r="C1852" i="5"/>
  <c r="B1852" i="5"/>
  <c r="T1852" i="5" s="1"/>
  <c r="C1851" i="5"/>
  <c r="B1851" i="5"/>
  <c r="C1850" i="5"/>
  <c r="B1850" i="5"/>
  <c r="C1849" i="5"/>
  <c r="B1849" i="5"/>
  <c r="T1849" i="5" s="1"/>
  <c r="C1848" i="5"/>
  <c r="B1848" i="5"/>
  <c r="C1847" i="5"/>
  <c r="V1847" i="5" s="1"/>
  <c r="B1847" i="5"/>
  <c r="C1846" i="5"/>
  <c r="V1846" i="5" s="1"/>
  <c r="B1846" i="5"/>
  <c r="C1845" i="5"/>
  <c r="B1845" i="5"/>
  <c r="C1844" i="5"/>
  <c r="B1844" i="5"/>
  <c r="C1843" i="5"/>
  <c r="V1843" i="5" s="1"/>
  <c r="B1843" i="5"/>
  <c r="C1842" i="5"/>
  <c r="V1842" i="5" s="1"/>
  <c r="B1842" i="5"/>
  <c r="T1842" i="5" s="1"/>
  <c r="C1841" i="5"/>
  <c r="B1841" i="5"/>
  <c r="C1840" i="5"/>
  <c r="B1840" i="5"/>
  <c r="S1840" i="5" s="1"/>
  <c r="C1839" i="5"/>
  <c r="V1839" i="5" s="1"/>
  <c r="B1839" i="5"/>
  <c r="C1838" i="5"/>
  <c r="B1838" i="5"/>
  <c r="T1838" i="5" s="1"/>
  <c r="C1837" i="5"/>
  <c r="V1837" i="5" s="1"/>
  <c r="E1837" i="5" s="1"/>
  <c r="B1837" i="5"/>
  <c r="C1836" i="5"/>
  <c r="B1836" i="5"/>
  <c r="C1835" i="5"/>
  <c r="V1835" i="5" s="1"/>
  <c r="E1835" i="5" s="1"/>
  <c r="B1835" i="5"/>
  <c r="C1834" i="5"/>
  <c r="B1834" i="5"/>
  <c r="T1834" i="5" s="1"/>
  <c r="C1833" i="5"/>
  <c r="B1833" i="5"/>
  <c r="T1833" i="5" s="1"/>
  <c r="C1832" i="5"/>
  <c r="B1832" i="5"/>
  <c r="S1832" i="5" s="1"/>
  <c r="C1831" i="5"/>
  <c r="B1831" i="5"/>
  <c r="T1831" i="5" s="1"/>
  <c r="C1830" i="5"/>
  <c r="B1830" i="5"/>
  <c r="C1829" i="5"/>
  <c r="V1829" i="5" s="1"/>
  <c r="B1829" i="5"/>
  <c r="T1829" i="5" s="1"/>
  <c r="C1828" i="5"/>
  <c r="B1828" i="5"/>
  <c r="C1827" i="5"/>
  <c r="V1827" i="5" s="1"/>
  <c r="B1827" i="5"/>
  <c r="C1826" i="5"/>
  <c r="V1826" i="5" s="1"/>
  <c r="B1826" i="5"/>
  <c r="C1825" i="5"/>
  <c r="B1825" i="5"/>
  <c r="S1825" i="5" s="1"/>
  <c r="C1824" i="5"/>
  <c r="B1824" i="5"/>
  <c r="T1824" i="5" s="1"/>
  <c r="C1823" i="5"/>
  <c r="V1823" i="5" s="1"/>
  <c r="R1823" i="5" s="1"/>
  <c r="B1823" i="5"/>
  <c r="T1823" i="5" s="1"/>
  <c r="C1822" i="5"/>
  <c r="V1822" i="5" s="1"/>
  <c r="B1822" i="5"/>
  <c r="T1822" i="5" s="1"/>
  <c r="C1821" i="5"/>
  <c r="B1821" i="5"/>
  <c r="T1821" i="5" s="1"/>
  <c r="C1820" i="5"/>
  <c r="B1820" i="5"/>
  <c r="T1820" i="5" s="1"/>
  <c r="C1819" i="5"/>
  <c r="V1819" i="5" s="1"/>
  <c r="B1819" i="5"/>
  <c r="C1818" i="5"/>
  <c r="B1818" i="5"/>
  <c r="C1817" i="5"/>
  <c r="V1817" i="5" s="1"/>
  <c r="B1817" i="5"/>
  <c r="T1817" i="5" s="1"/>
  <c r="C1816" i="5"/>
  <c r="B1816" i="5"/>
  <c r="C1815" i="5"/>
  <c r="V1815" i="5" s="1"/>
  <c r="R1815" i="5" s="1"/>
  <c r="B1815" i="5"/>
  <c r="T1815" i="5" s="1"/>
  <c r="C1814" i="5"/>
  <c r="V1814" i="5" s="1"/>
  <c r="F1814" i="5" s="1"/>
  <c r="B1814" i="5"/>
  <c r="C1813" i="5"/>
  <c r="B1813" i="5"/>
  <c r="S1813" i="5" s="1"/>
  <c r="C1812" i="5"/>
  <c r="V1812" i="5" s="1"/>
  <c r="B1812" i="5"/>
  <c r="C1811" i="5"/>
  <c r="B1811" i="5"/>
  <c r="T1811" i="5" s="1"/>
  <c r="C1810" i="5"/>
  <c r="B1810" i="5"/>
  <c r="C1809" i="5"/>
  <c r="B1809" i="5"/>
  <c r="T1809" i="5" s="1"/>
  <c r="C1808" i="5"/>
  <c r="B1808" i="5"/>
  <c r="T1808" i="5" s="1"/>
  <c r="C1807" i="5"/>
  <c r="V1807" i="5" s="1"/>
  <c r="B1807" i="5"/>
  <c r="S1807" i="5" s="1"/>
  <c r="C1806" i="5"/>
  <c r="B1806" i="5"/>
  <c r="T1806" i="5" s="1"/>
  <c r="C1805" i="5"/>
  <c r="V1805" i="5" s="1"/>
  <c r="G1805" i="5" s="1"/>
  <c r="B1805" i="5"/>
  <c r="T1805" i="5" s="1"/>
  <c r="C1804" i="5"/>
  <c r="V1804" i="5" s="1"/>
  <c r="F1804" i="5" s="1"/>
  <c r="B1804" i="5"/>
  <c r="C1803" i="5"/>
  <c r="B1803" i="5"/>
  <c r="S1803" i="5" s="1"/>
  <c r="C1802" i="5"/>
  <c r="B1802" i="5"/>
  <c r="C1801" i="5"/>
  <c r="V1801" i="5" s="1"/>
  <c r="B1801" i="5"/>
  <c r="C1800" i="5"/>
  <c r="B1800" i="5"/>
  <c r="S1800" i="5" s="1"/>
  <c r="C1799" i="5"/>
  <c r="B1799" i="5"/>
  <c r="S1799" i="5" s="1"/>
  <c r="C1798" i="5"/>
  <c r="B1798" i="5"/>
  <c r="C1797" i="5"/>
  <c r="V1797" i="5" s="1"/>
  <c r="B1797" i="5"/>
  <c r="T1797" i="5" s="1"/>
  <c r="C1796" i="5"/>
  <c r="V1796" i="5" s="1"/>
  <c r="F1796" i="5" s="1"/>
  <c r="B1796" i="5"/>
  <c r="S1796" i="5" s="1"/>
  <c r="C1795" i="5"/>
  <c r="B1795" i="5"/>
  <c r="S1795" i="5" s="1"/>
  <c r="C1794" i="5"/>
  <c r="B1794" i="5"/>
  <c r="S1794" i="5" s="1"/>
  <c r="C1793" i="5"/>
  <c r="V1793" i="5" s="1"/>
  <c r="B1793" i="5"/>
  <c r="T1793" i="5" s="1"/>
  <c r="C1792" i="5"/>
  <c r="V1792" i="5" s="1"/>
  <c r="F1792" i="5" s="1"/>
  <c r="B1792" i="5"/>
  <c r="C1791" i="5"/>
  <c r="B1791" i="5"/>
  <c r="S1791" i="5" s="1"/>
  <c r="C1790" i="5"/>
  <c r="B1790" i="5"/>
  <c r="S1790" i="5" s="1"/>
  <c r="C1789" i="5"/>
  <c r="V1789" i="5" s="1"/>
  <c r="B1789" i="5"/>
  <c r="C1788" i="5"/>
  <c r="V1788" i="5" s="1"/>
  <c r="F1788" i="5" s="1"/>
  <c r="B1788" i="5"/>
  <c r="S1788" i="5" s="1"/>
  <c r="C1787" i="5"/>
  <c r="B1787" i="5"/>
  <c r="S1787" i="5" s="1"/>
  <c r="C1786" i="5"/>
  <c r="B1786" i="5"/>
  <c r="T1786" i="5" s="1"/>
  <c r="C1785" i="5"/>
  <c r="B1785" i="5"/>
  <c r="C1784" i="5"/>
  <c r="V1784" i="5" s="1"/>
  <c r="F1784" i="5" s="1"/>
  <c r="B1784" i="5"/>
  <c r="S1784" i="5" s="1"/>
  <c r="C1783" i="5"/>
  <c r="B1783" i="5"/>
  <c r="S1783" i="5" s="1"/>
  <c r="C1782" i="5"/>
  <c r="B1782" i="5"/>
  <c r="C1781" i="5"/>
  <c r="B1781" i="5"/>
  <c r="C1780" i="5"/>
  <c r="V1780" i="5" s="1"/>
  <c r="F1780" i="5" s="1"/>
  <c r="B1780" i="5"/>
  <c r="S1780" i="5" s="1"/>
  <c r="C1779" i="5"/>
  <c r="B1779" i="5"/>
  <c r="S1779" i="5" s="1"/>
  <c r="C1778" i="5"/>
  <c r="B1778" i="5"/>
  <c r="C1777" i="5"/>
  <c r="V1777" i="5" s="1"/>
  <c r="B1777" i="5"/>
  <c r="T1777" i="5" s="1"/>
  <c r="C1776" i="5"/>
  <c r="V1776" i="5" s="1"/>
  <c r="F1776" i="5" s="1"/>
  <c r="B1776" i="5"/>
  <c r="C1775" i="5"/>
  <c r="B1775" i="5"/>
  <c r="S1775" i="5" s="1"/>
  <c r="C1774" i="5"/>
  <c r="B1774" i="5"/>
  <c r="C1773" i="5"/>
  <c r="B1773" i="5"/>
  <c r="T1773" i="5" s="1"/>
  <c r="C1772" i="5"/>
  <c r="V1772" i="5" s="1"/>
  <c r="B1772" i="5"/>
  <c r="S1772" i="5" s="1"/>
  <c r="C1771" i="5"/>
  <c r="B1771" i="5"/>
  <c r="S1771" i="5" s="1"/>
  <c r="C1770" i="5"/>
  <c r="B1770" i="5"/>
  <c r="C1769" i="5"/>
  <c r="B1769" i="5"/>
  <c r="T1769" i="5" s="1"/>
  <c r="C1768" i="5"/>
  <c r="V1768" i="5" s="1"/>
  <c r="B1768" i="5"/>
  <c r="S1768" i="5" s="1"/>
  <c r="C1767" i="5"/>
  <c r="V1767" i="5" s="1"/>
  <c r="R1767" i="5" s="1"/>
  <c r="B1767" i="5"/>
  <c r="S1767" i="5" s="1"/>
  <c r="C1766" i="5"/>
  <c r="B1766" i="5"/>
  <c r="S1766" i="5" s="1"/>
  <c r="C1765" i="5"/>
  <c r="V1765" i="5" s="1"/>
  <c r="B1765" i="5"/>
  <c r="T1765" i="5" s="1"/>
  <c r="C1764" i="5"/>
  <c r="V1764" i="5" s="1"/>
  <c r="H1764" i="5" s="1"/>
  <c r="B1764" i="5"/>
  <c r="C1763" i="5"/>
  <c r="V1763" i="5" s="1"/>
  <c r="R1763" i="5" s="1"/>
  <c r="B1763" i="5"/>
  <c r="S1763" i="5" s="1"/>
  <c r="C1762" i="5"/>
  <c r="B1762" i="5"/>
  <c r="S1762" i="5" s="1"/>
  <c r="C1761" i="5"/>
  <c r="V1761" i="5" s="1"/>
  <c r="H1761" i="5" s="1"/>
  <c r="B1761" i="5"/>
  <c r="T1761" i="5" s="1"/>
  <c r="C1760" i="5"/>
  <c r="B1760" i="5"/>
  <c r="S1760" i="5" s="1"/>
  <c r="C1759" i="5"/>
  <c r="B1759" i="5"/>
  <c r="S1759" i="5" s="1"/>
  <c r="C1758" i="5"/>
  <c r="B1758" i="5"/>
  <c r="T1758" i="5" s="1"/>
  <c r="C1757" i="5"/>
  <c r="V1757" i="5" s="1"/>
  <c r="J1757" i="5" s="1"/>
  <c r="B1757" i="5"/>
  <c r="T1757" i="5" s="1"/>
  <c r="C1756" i="5"/>
  <c r="V1756" i="5" s="1"/>
  <c r="B1756" i="5"/>
  <c r="T1756" i="5" s="1"/>
  <c r="C1755" i="5"/>
  <c r="V1755" i="5" s="1"/>
  <c r="B1755" i="5"/>
  <c r="S1755" i="5" s="1"/>
  <c r="C1754" i="5"/>
  <c r="B1754" i="5"/>
  <c r="T1754" i="5" s="1"/>
  <c r="C1753" i="5"/>
  <c r="B1753" i="5"/>
  <c r="T1753" i="5" s="1"/>
  <c r="C1752" i="5"/>
  <c r="V1752" i="5" s="1"/>
  <c r="B1752" i="5"/>
  <c r="C1751" i="5"/>
  <c r="V1751" i="5" s="1"/>
  <c r="B1751" i="5"/>
  <c r="T1751" i="5" s="1"/>
  <c r="C1750" i="5"/>
  <c r="V1750" i="5" s="1"/>
  <c r="B1750" i="5"/>
  <c r="C1749" i="5"/>
  <c r="B1749" i="5"/>
  <c r="T1749" i="5" s="1"/>
  <c r="C1748" i="5"/>
  <c r="V1748" i="5" s="1"/>
  <c r="B1748" i="5"/>
  <c r="T1748" i="5" s="1"/>
  <c r="C1747" i="5"/>
  <c r="V1747" i="5" s="1"/>
  <c r="B1747" i="5"/>
  <c r="T1747" i="5" s="1"/>
  <c r="C1746" i="5"/>
  <c r="B1746" i="5"/>
  <c r="S1746" i="5" s="1"/>
  <c r="C1745" i="5"/>
  <c r="B1745" i="5"/>
  <c r="T1745" i="5" s="1"/>
  <c r="C1744" i="5"/>
  <c r="B1744" i="5"/>
  <c r="S1744" i="5" s="1"/>
  <c r="C1743" i="5"/>
  <c r="B1743" i="5"/>
  <c r="C1742" i="5"/>
  <c r="B1742" i="5"/>
  <c r="C1741" i="5"/>
  <c r="B1741" i="5"/>
  <c r="T1741" i="5" s="1"/>
  <c r="C1740" i="5"/>
  <c r="V1740" i="5" s="1"/>
  <c r="B1740" i="5"/>
  <c r="S1740" i="5" s="1"/>
  <c r="C1739" i="5"/>
  <c r="B1739" i="5"/>
  <c r="C1738" i="5"/>
  <c r="B1738" i="5"/>
  <c r="T1738" i="5" s="1"/>
  <c r="C1737" i="5"/>
  <c r="B1737" i="5"/>
  <c r="C1736" i="5"/>
  <c r="B1736" i="5"/>
  <c r="T1736" i="5" s="1"/>
  <c r="C1735" i="5"/>
  <c r="B1735" i="5"/>
  <c r="T1735" i="5" s="1"/>
  <c r="C1734" i="5"/>
  <c r="B1734" i="5"/>
  <c r="T1734" i="5" s="1"/>
  <c r="C1733" i="5"/>
  <c r="B1733" i="5"/>
  <c r="T1733" i="5" s="1"/>
  <c r="C1732" i="5"/>
  <c r="B1732" i="5"/>
  <c r="C1731" i="5"/>
  <c r="V1731" i="5" s="1"/>
  <c r="B1731" i="5"/>
  <c r="C1730" i="5"/>
  <c r="B1730" i="5"/>
  <c r="C1729" i="5"/>
  <c r="B1729" i="5"/>
  <c r="C1728" i="5"/>
  <c r="V1728" i="5" s="1"/>
  <c r="B1728" i="5"/>
  <c r="T1728" i="5" s="1"/>
  <c r="C1727" i="5"/>
  <c r="V1727" i="5" s="1"/>
  <c r="B1727" i="5"/>
  <c r="T1727" i="5" s="1"/>
  <c r="C1726" i="5"/>
  <c r="B1726" i="5"/>
  <c r="C1725" i="5"/>
  <c r="B1725" i="5"/>
  <c r="C1724" i="5"/>
  <c r="B1724" i="5"/>
  <c r="T1724" i="5" s="1"/>
  <c r="C1723" i="5"/>
  <c r="B1723" i="5"/>
  <c r="C1722" i="5"/>
  <c r="B1722" i="5"/>
  <c r="C1721" i="5"/>
  <c r="B1721" i="5"/>
  <c r="C1720" i="5"/>
  <c r="V1720" i="5" s="1"/>
  <c r="B1720" i="5"/>
  <c r="T1720" i="5" s="1"/>
  <c r="C1719" i="5"/>
  <c r="V1719" i="5" s="1"/>
  <c r="F1719" i="5" s="1"/>
  <c r="B1719" i="5"/>
  <c r="C1718" i="5"/>
  <c r="B1718" i="5"/>
  <c r="T1718" i="5" s="1"/>
  <c r="C1717" i="5"/>
  <c r="B1717" i="5"/>
  <c r="C1716" i="5"/>
  <c r="V1716" i="5" s="1"/>
  <c r="B1716" i="5"/>
  <c r="T1716" i="5" s="1"/>
  <c r="C1715" i="5"/>
  <c r="B1715" i="5"/>
  <c r="T1715" i="5" s="1"/>
  <c r="C1714" i="5"/>
  <c r="B1714" i="5"/>
  <c r="C1713" i="5"/>
  <c r="B1713" i="5"/>
  <c r="C1712" i="5"/>
  <c r="B1712" i="5"/>
  <c r="C1711" i="5"/>
  <c r="B1711" i="5"/>
  <c r="T1711" i="5" s="1"/>
  <c r="C1710" i="5"/>
  <c r="B1710" i="5"/>
  <c r="T1710" i="5" s="1"/>
  <c r="C1709" i="5"/>
  <c r="B1709" i="5"/>
  <c r="C1708" i="5"/>
  <c r="V1708" i="5" s="1"/>
  <c r="E1708" i="5" s="1"/>
  <c r="X1708" i="5" s="1"/>
  <c r="B1708" i="5"/>
  <c r="T1708" i="5" s="1"/>
  <c r="C1707" i="5"/>
  <c r="B1707" i="5"/>
  <c r="C1706" i="5"/>
  <c r="B1706" i="5"/>
  <c r="T1706" i="5" s="1"/>
  <c r="C1705" i="5"/>
  <c r="B1705" i="5"/>
  <c r="C1704" i="5"/>
  <c r="V1704" i="5" s="1"/>
  <c r="B1704" i="5"/>
  <c r="C1703" i="5"/>
  <c r="V1703" i="5" s="1"/>
  <c r="G1703" i="5" s="1"/>
  <c r="B1703" i="5"/>
  <c r="S1703" i="5" s="1"/>
  <c r="C1702" i="5"/>
  <c r="B1702" i="5"/>
  <c r="C1701" i="5"/>
  <c r="B1701" i="5"/>
  <c r="C1700" i="5"/>
  <c r="B1700" i="5"/>
  <c r="T1700" i="5" s="1"/>
  <c r="C1699" i="5"/>
  <c r="B1699" i="5"/>
  <c r="T1699" i="5" s="1"/>
  <c r="C1698" i="5"/>
  <c r="B1698" i="5"/>
  <c r="T1698" i="5" s="1"/>
  <c r="C1697" i="5"/>
  <c r="B1697" i="5"/>
  <c r="C1696" i="5"/>
  <c r="B1696" i="5"/>
  <c r="T1696" i="5" s="1"/>
  <c r="C1695" i="5"/>
  <c r="B1695" i="5"/>
  <c r="T1695" i="5" s="1"/>
  <c r="C1694" i="5"/>
  <c r="B1694" i="5"/>
  <c r="T1694" i="5" s="1"/>
  <c r="C1693" i="5"/>
  <c r="B1693" i="5"/>
  <c r="C1692" i="5"/>
  <c r="B1692" i="5"/>
  <c r="C1691" i="5"/>
  <c r="V1691" i="5" s="1"/>
  <c r="F1691" i="5" s="1"/>
  <c r="B1691" i="5"/>
  <c r="C1690" i="5"/>
  <c r="B1690" i="5"/>
  <c r="C1689" i="5"/>
  <c r="B1689" i="5"/>
  <c r="C1688" i="5"/>
  <c r="V1688" i="5" s="1"/>
  <c r="I1688" i="5" s="1"/>
  <c r="B1688" i="5"/>
  <c r="T1688" i="5" s="1"/>
  <c r="C1687" i="5"/>
  <c r="B1687" i="5"/>
  <c r="T1687" i="5" s="1"/>
  <c r="C1686" i="5"/>
  <c r="B1686" i="5"/>
  <c r="C1685" i="5"/>
  <c r="B1685" i="5"/>
  <c r="C1684" i="5"/>
  <c r="V1684" i="5" s="1"/>
  <c r="E1684" i="5" s="1"/>
  <c r="X1684" i="5" s="1"/>
  <c r="B1684" i="5"/>
  <c r="T1684" i="5" s="1"/>
  <c r="C1683" i="5"/>
  <c r="B1683" i="5"/>
  <c r="S1683" i="5" s="1"/>
  <c r="C1682" i="5"/>
  <c r="B1682" i="5"/>
  <c r="C1681" i="5"/>
  <c r="B1681" i="5"/>
  <c r="C1680" i="5"/>
  <c r="B1680" i="5"/>
  <c r="T1680" i="5" s="1"/>
  <c r="C1679" i="5"/>
  <c r="B1679" i="5"/>
  <c r="T1679" i="5" s="1"/>
  <c r="C1678" i="5"/>
  <c r="B1678" i="5"/>
  <c r="C1677" i="5"/>
  <c r="B1677" i="5"/>
  <c r="C1676" i="5"/>
  <c r="V1676" i="5" s="1"/>
  <c r="B1676" i="5"/>
  <c r="T1676" i="5" s="1"/>
  <c r="C1675" i="5"/>
  <c r="V1675" i="5" s="1"/>
  <c r="B1675" i="5"/>
  <c r="C1674" i="5"/>
  <c r="B1674" i="5"/>
  <c r="S1674" i="5" s="1"/>
  <c r="C1673" i="5"/>
  <c r="B1673" i="5"/>
  <c r="C1672" i="5"/>
  <c r="B1672" i="5"/>
  <c r="T1672" i="5" s="1"/>
  <c r="C1671" i="5"/>
  <c r="B1671" i="5"/>
  <c r="S1671" i="5" s="1"/>
  <c r="C1670" i="5"/>
  <c r="B1670" i="5"/>
  <c r="T1670" i="5" s="1"/>
  <c r="C1669" i="5"/>
  <c r="B1669" i="5"/>
  <c r="C1668" i="5"/>
  <c r="B1668" i="5"/>
  <c r="C1667" i="5"/>
  <c r="B1667" i="5"/>
  <c r="T1667" i="5" s="1"/>
  <c r="C1666" i="5"/>
  <c r="B1666" i="5"/>
  <c r="C1665" i="5"/>
  <c r="B1665" i="5"/>
  <c r="C1664" i="5"/>
  <c r="B1664" i="5"/>
  <c r="T1664" i="5" s="1"/>
  <c r="C1663" i="5"/>
  <c r="B1663" i="5"/>
  <c r="S1663" i="5" s="1"/>
  <c r="C1662" i="5"/>
  <c r="B1662" i="5"/>
  <c r="T1662" i="5" s="1"/>
  <c r="C1661" i="5"/>
  <c r="B1661" i="5"/>
  <c r="C1660" i="5"/>
  <c r="V1660" i="5" s="1"/>
  <c r="H1660" i="5" s="1"/>
  <c r="B1660" i="5"/>
  <c r="C1659" i="5"/>
  <c r="B1659" i="5"/>
  <c r="C1658" i="5"/>
  <c r="B1658" i="5"/>
  <c r="T1658" i="5" s="1"/>
  <c r="C1657" i="5"/>
  <c r="B1657" i="5"/>
  <c r="C1656" i="5"/>
  <c r="B1656" i="5"/>
  <c r="T1656" i="5" s="1"/>
  <c r="C1655" i="5"/>
  <c r="V1655" i="5" s="1"/>
  <c r="F1655" i="5" s="1"/>
  <c r="B1655" i="5"/>
  <c r="T1655" i="5" s="1"/>
  <c r="C1654" i="5"/>
  <c r="B1654" i="5"/>
  <c r="C1653" i="5"/>
  <c r="B1653" i="5"/>
  <c r="C1652" i="5"/>
  <c r="B1652" i="5"/>
  <c r="T1652" i="5" s="1"/>
  <c r="C1651" i="5"/>
  <c r="B1651" i="5"/>
  <c r="C1650" i="5"/>
  <c r="B1650" i="5"/>
  <c r="C1649" i="5"/>
  <c r="B1649" i="5"/>
  <c r="C1648" i="5"/>
  <c r="V1648" i="5" s="1"/>
  <c r="B1648" i="5"/>
  <c r="T1648" i="5" s="1"/>
  <c r="C1647" i="5"/>
  <c r="V1647" i="5" s="1"/>
  <c r="B1647" i="5"/>
  <c r="S1647" i="5" s="1"/>
  <c r="C1646" i="5"/>
  <c r="B1646" i="5"/>
  <c r="C1645" i="5"/>
  <c r="B1645" i="5"/>
  <c r="C1644" i="5"/>
  <c r="B1644" i="5"/>
  <c r="T1644" i="5" s="1"/>
  <c r="C1643" i="5"/>
  <c r="B1643" i="5"/>
  <c r="C1642" i="5"/>
  <c r="B1642" i="5"/>
  <c r="C1641" i="5"/>
  <c r="B1641" i="5"/>
  <c r="C1640" i="5"/>
  <c r="B1640" i="5"/>
  <c r="T1640" i="5" s="1"/>
  <c r="C1639" i="5"/>
  <c r="B1639" i="5"/>
  <c r="T1639" i="5" s="1"/>
  <c r="C1638" i="5"/>
  <c r="B1638" i="5"/>
  <c r="C1637" i="5"/>
  <c r="B1637" i="5"/>
  <c r="C1636" i="5"/>
  <c r="V1636" i="5" s="1"/>
  <c r="B1636" i="5"/>
  <c r="T1636" i="5" s="1"/>
  <c r="C1635" i="5"/>
  <c r="V1635" i="5" s="1"/>
  <c r="G1635" i="5" s="1"/>
  <c r="B1635" i="5"/>
  <c r="T1635" i="5" s="1"/>
  <c r="C1634" i="5"/>
  <c r="B1634" i="5"/>
  <c r="C1633" i="5"/>
  <c r="B1633" i="5"/>
  <c r="C1632" i="5"/>
  <c r="B1632" i="5"/>
  <c r="T1632" i="5" s="1"/>
  <c r="C1631" i="5"/>
  <c r="B1631" i="5"/>
  <c r="T1631" i="5" s="1"/>
  <c r="C1630" i="5"/>
  <c r="B1630" i="5"/>
  <c r="T1630" i="5" s="1"/>
  <c r="C1629" i="5"/>
  <c r="B1629" i="5"/>
  <c r="C1628" i="5"/>
  <c r="V1628" i="5" s="1"/>
  <c r="B1628" i="5"/>
  <c r="T1628" i="5" s="1"/>
  <c r="C1627" i="5"/>
  <c r="V1627" i="5" s="1"/>
  <c r="B1627" i="5"/>
  <c r="C1626" i="5"/>
  <c r="B1626" i="5"/>
  <c r="T1626" i="5" s="1"/>
  <c r="C1625" i="5"/>
  <c r="B1625" i="5"/>
  <c r="C1624" i="5"/>
  <c r="V1624" i="5" s="1"/>
  <c r="B1624" i="5"/>
  <c r="T1624" i="5" s="1"/>
  <c r="C1623" i="5"/>
  <c r="B1623" i="5"/>
  <c r="S1623" i="5" s="1"/>
  <c r="C1622" i="5"/>
  <c r="B1622" i="5"/>
  <c r="C1621" i="5"/>
  <c r="B1621" i="5"/>
  <c r="C1620" i="5"/>
  <c r="V1620" i="5" s="1"/>
  <c r="I1620" i="5" s="1"/>
  <c r="B1620" i="5"/>
  <c r="C1619" i="5"/>
  <c r="V1619" i="5" s="1"/>
  <c r="B1619" i="5"/>
  <c r="T1619" i="5" s="1"/>
  <c r="C1618" i="5"/>
  <c r="B1618" i="5"/>
  <c r="C1617" i="5"/>
  <c r="B1617" i="5"/>
  <c r="C1616" i="5"/>
  <c r="V1616" i="5" s="1"/>
  <c r="I1616" i="5" s="1"/>
  <c r="B1616" i="5"/>
  <c r="T1616" i="5" s="1"/>
  <c r="C1615" i="5"/>
  <c r="B1615" i="5"/>
  <c r="S1615" i="5" s="1"/>
  <c r="C1614" i="5"/>
  <c r="B1614" i="5"/>
  <c r="C1613" i="5"/>
  <c r="B1613" i="5"/>
  <c r="C1612" i="5"/>
  <c r="V1612" i="5" s="1"/>
  <c r="I1612" i="5" s="1"/>
  <c r="B1612" i="5"/>
  <c r="T1612" i="5" s="1"/>
  <c r="C1611" i="5"/>
  <c r="B1611" i="5"/>
  <c r="C1610" i="5"/>
  <c r="B1610" i="5"/>
  <c r="C1609" i="5"/>
  <c r="B1609" i="5"/>
  <c r="C1608" i="5"/>
  <c r="B1608" i="5"/>
  <c r="T1608" i="5" s="1"/>
  <c r="C1607" i="5"/>
  <c r="B1607" i="5"/>
  <c r="C1606" i="5"/>
  <c r="B1606" i="5"/>
  <c r="C1605" i="5"/>
  <c r="B1605" i="5"/>
  <c r="C1604" i="5"/>
  <c r="V1604" i="5" s="1"/>
  <c r="I1604" i="5" s="1"/>
  <c r="B1604" i="5"/>
  <c r="C1603" i="5"/>
  <c r="B1603" i="5"/>
  <c r="T1603" i="5" s="1"/>
  <c r="C1602" i="5"/>
  <c r="B1602" i="5"/>
  <c r="C1601" i="5"/>
  <c r="B1601" i="5"/>
  <c r="C1600" i="5"/>
  <c r="V1600" i="5" s="1"/>
  <c r="I1600" i="5" s="1"/>
  <c r="B1600" i="5"/>
  <c r="T1600" i="5" s="1"/>
  <c r="C1599" i="5"/>
  <c r="B1599" i="5"/>
  <c r="T1599" i="5" s="1"/>
  <c r="C1598" i="5"/>
  <c r="B1598" i="5"/>
  <c r="C1597" i="5"/>
  <c r="B1597" i="5"/>
  <c r="C1596" i="5"/>
  <c r="V1596" i="5" s="1"/>
  <c r="I1596" i="5" s="1"/>
  <c r="B1596" i="5"/>
  <c r="C1595" i="5"/>
  <c r="B1595" i="5"/>
  <c r="T1595" i="5" s="1"/>
  <c r="C1594" i="5"/>
  <c r="B1594" i="5"/>
  <c r="C1593" i="5"/>
  <c r="B1593" i="5"/>
  <c r="C1592" i="5"/>
  <c r="B1592" i="5"/>
  <c r="T1592" i="5" s="1"/>
  <c r="C1591" i="5"/>
  <c r="B1591" i="5"/>
  <c r="T1591" i="5" s="1"/>
  <c r="C1590" i="5"/>
  <c r="B1590" i="5"/>
  <c r="C1589" i="5"/>
  <c r="B1589" i="5"/>
  <c r="C1588" i="5"/>
  <c r="V1588" i="5" s="1"/>
  <c r="I1588" i="5" s="1"/>
  <c r="B1588" i="5"/>
  <c r="C1587" i="5"/>
  <c r="B1587" i="5"/>
  <c r="C1586" i="5"/>
  <c r="B1586" i="5"/>
  <c r="C1585" i="5"/>
  <c r="B1585" i="5"/>
  <c r="C1584" i="5"/>
  <c r="V1584" i="5" s="1"/>
  <c r="I1584" i="5" s="1"/>
  <c r="B1584" i="5"/>
  <c r="T1584" i="5" s="1"/>
  <c r="C1583" i="5"/>
  <c r="B1583" i="5"/>
  <c r="C1582" i="5"/>
  <c r="B1582" i="5"/>
  <c r="C1581" i="5"/>
  <c r="B1581" i="5"/>
  <c r="C1580" i="5"/>
  <c r="V1580" i="5" s="1"/>
  <c r="I1580" i="5" s="1"/>
  <c r="B1580" i="5"/>
  <c r="T1580" i="5" s="1"/>
  <c r="C1579" i="5"/>
  <c r="B1579" i="5"/>
  <c r="C1578" i="5"/>
  <c r="B1578" i="5"/>
  <c r="C1577" i="5"/>
  <c r="B1577" i="5"/>
  <c r="C1576" i="5"/>
  <c r="B1576" i="5"/>
  <c r="T1576" i="5" s="1"/>
  <c r="C1575" i="5"/>
  <c r="B1575" i="5"/>
  <c r="T1575" i="5" s="1"/>
  <c r="C1574" i="5"/>
  <c r="B1574" i="5"/>
  <c r="C1573" i="5"/>
  <c r="B1573" i="5"/>
  <c r="C1572" i="5"/>
  <c r="V1572" i="5" s="1"/>
  <c r="I1572" i="5" s="1"/>
  <c r="B1572" i="5"/>
  <c r="T1572" i="5" s="1"/>
  <c r="C1571" i="5"/>
  <c r="B1571" i="5"/>
  <c r="C1570" i="5"/>
  <c r="B1570" i="5"/>
  <c r="C1569" i="5"/>
  <c r="B1569" i="5"/>
  <c r="C1568" i="5"/>
  <c r="V1568" i="5" s="1"/>
  <c r="I1568" i="5" s="1"/>
  <c r="B1568" i="5"/>
  <c r="T1568" i="5" s="1"/>
  <c r="C1567" i="5"/>
  <c r="B1567" i="5"/>
  <c r="T1567" i="5" s="1"/>
  <c r="C1566" i="5"/>
  <c r="B1566" i="5"/>
  <c r="C1565" i="5"/>
  <c r="B1565" i="5"/>
  <c r="C1564" i="5"/>
  <c r="V1564" i="5" s="1"/>
  <c r="I1564" i="5" s="1"/>
  <c r="B1564" i="5"/>
  <c r="C1563" i="5"/>
  <c r="B1563" i="5"/>
  <c r="T1563" i="5" s="1"/>
  <c r="C1562" i="5"/>
  <c r="B1562" i="5"/>
  <c r="C1561" i="5"/>
  <c r="B1561" i="5"/>
  <c r="C1560" i="5"/>
  <c r="V1560" i="5" s="1"/>
  <c r="I1560" i="5" s="1"/>
  <c r="B1560" i="5"/>
  <c r="T1560" i="5" s="1"/>
  <c r="C1559" i="5"/>
  <c r="B1559" i="5"/>
  <c r="S1559" i="5" s="1"/>
  <c r="C1558" i="5"/>
  <c r="B1558" i="5"/>
  <c r="C1557" i="5"/>
  <c r="B1557" i="5"/>
  <c r="C1556" i="5"/>
  <c r="V1556" i="5" s="1"/>
  <c r="I1556" i="5" s="1"/>
  <c r="B1556" i="5"/>
  <c r="C1555" i="5"/>
  <c r="B1555" i="5"/>
  <c r="C1554" i="5"/>
  <c r="B1554" i="5"/>
  <c r="C1553" i="5"/>
  <c r="B1553" i="5"/>
  <c r="C1552" i="5"/>
  <c r="V1552" i="5" s="1"/>
  <c r="B1552" i="5"/>
  <c r="C1551" i="5"/>
  <c r="B1551" i="5"/>
  <c r="T1551" i="5" s="1"/>
  <c r="C1550" i="5"/>
  <c r="V1550" i="5" s="1"/>
  <c r="R1550" i="5" s="1"/>
  <c r="B1550" i="5"/>
  <c r="C1549" i="5"/>
  <c r="B1549" i="5"/>
  <c r="S1549" i="5" s="1"/>
  <c r="C1548" i="5"/>
  <c r="V1548" i="5" s="1"/>
  <c r="B1548" i="5"/>
  <c r="C1547" i="5"/>
  <c r="B1547" i="5"/>
  <c r="C1546" i="5"/>
  <c r="B1546" i="5"/>
  <c r="T1546" i="5" s="1"/>
  <c r="C1545" i="5"/>
  <c r="V1545" i="5" s="1"/>
  <c r="B1545" i="5"/>
  <c r="S1545" i="5" s="1"/>
  <c r="C1544" i="5"/>
  <c r="V1544" i="5" s="1"/>
  <c r="B1544" i="5"/>
  <c r="C1543" i="5"/>
  <c r="B1543" i="5"/>
  <c r="C1542" i="5"/>
  <c r="V1542" i="5" s="1"/>
  <c r="H1542" i="5" s="1"/>
  <c r="B1542" i="5"/>
  <c r="C1541" i="5"/>
  <c r="V1541" i="5" s="1"/>
  <c r="B1541" i="5"/>
  <c r="S1541" i="5" s="1"/>
  <c r="C1540" i="5"/>
  <c r="V1540" i="5" s="1"/>
  <c r="B1540" i="5"/>
  <c r="C1539" i="5"/>
  <c r="B1539" i="5"/>
  <c r="S1539" i="5" s="1"/>
  <c r="C1538" i="5"/>
  <c r="V1538" i="5" s="1"/>
  <c r="H1538" i="5" s="1"/>
  <c r="B1538" i="5"/>
  <c r="T1538" i="5" s="1"/>
  <c r="C1537" i="5"/>
  <c r="V1537" i="5" s="1"/>
  <c r="H1537" i="5" s="1"/>
  <c r="B1537" i="5"/>
  <c r="S1537" i="5" s="1"/>
  <c r="C1536" i="5"/>
  <c r="V1536" i="5" s="1"/>
  <c r="B1536" i="5"/>
  <c r="C1535" i="5"/>
  <c r="B1535" i="5"/>
  <c r="S1535" i="5" s="1"/>
  <c r="C1534" i="5"/>
  <c r="V1534" i="5" s="1"/>
  <c r="I1534" i="5" s="1"/>
  <c r="B1534" i="5"/>
  <c r="T1534" i="5" s="1"/>
  <c r="C1533" i="5"/>
  <c r="V1533" i="5" s="1"/>
  <c r="B1533" i="5"/>
  <c r="C1532" i="5"/>
  <c r="B1532" i="5"/>
  <c r="C1531" i="5"/>
  <c r="B1531" i="5"/>
  <c r="C1530" i="5"/>
  <c r="V1530" i="5" s="1"/>
  <c r="B1530" i="5"/>
  <c r="C1529" i="5"/>
  <c r="V1529" i="5" s="1"/>
  <c r="B1529" i="5"/>
  <c r="C1528" i="5"/>
  <c r="V1528" i="5" s="1"/>
  <c r="F1528" i="5" s="1"/>
  <c r="B1528" i="5"/>
  <c r="C1527" i="5"/>
  <c r="B1527" i="5"/>
  <c r="S1527" i="5" s="1"/>
  <c r="C1526" i="5"/>
  <c r="B1526" i="5"/>
  <c r="T1526" i="5" s="1"/>
  <c r="C1525" i="5"/>
  <c r="B1525" i="5"/>
  <c r="C1524" i="5"/>
  <c r="V1524" i="5" s="1"/>
  <c r="F1524" i="5" s="1"/>
  <c r="B1524" i="5"/>
  <c r="C1523" i="5"/>
  <c r="V1523" i="5" s="1"/>
  <c r="B1523" i="5"/>
  <c r="S1523" i="5" s="1"/>
  <c r="C1522" i="5"/>
  <c r="V1522" i="5" s="1"/>
  <c r="I1522" i="5" s="1"/>
  <c r="B1522" i="5"/>
  <c r="C1521" i="5"/>
  <c r="V1521" i="5" s="1"/>
  <c r="H1521" i="5" s="1"/>
  <c r="B1521" i="5"/>
  <c r="C1520" i="5"/>
  <c r="B1520" i="5"/>
  <c r="C1519" i="5"/>
  <c r="V1519" i="5" s="1"/>
  <c r="B1519" i="5"/>
  <c r="C1518" i="5"/>
  <c r="V1518" i="5" s="1"/>
  <c r="I1518" i="5" s="1"/>
  <c r="B1518" i="5"/>
  <c r="S1518" i="5" s="1"/>
  <c r="C1517" i="5"/>
  <c r="V1517" i="5" s="1"/>
  <c r="R1517" i="5" s="1"/>
  <c r="B1517" i="5"/>
  <c r="C1516" i="5"/>
  <c r="B1516" i="5"/>
  <c r="T1516" i="5" s="1"/>
  <c r="C1515" i="5"/>
  <c r="B1515" i="5"/>
  <c r="S1515" i="5" s="1"/>
  <c r="C1514" i="5"/>
  <c r="V1514" i="5" s="1"/>
  <c r="B1514" i="5"/>
  <c r="C1513" i="5"/>
  <c r="V1513" i="5" s="1"/>
  <c r="F1513" i="5" s="1"/>
  <c r="B1513" i="5"/>
  <c r="C1512" i="5"/>
  <c r="V1512" i="5" s="1"/>
  <c r="B1512" i="5"/>
  <c r="C1511" i="5"/>
  <c r="V1511" i="5" s="1"/>
  <c r="B1511" i="5"/>
  <c r="S1511" i="5" s="1"/>
  <c r="C1510" i="5"/>
  <c r="V1510" i="5" s="1"/>
  <c r="H1510" i="5" s="1"/>
  <c r="B1510" i="5"/>
  <c r="C1509" i="5"/>
  <c r="B1509" i="5"/>
  <c r="C1508" i="5"/>
  <c r="V1508" i="5" s="1"/>
  <c r="I1508" i="5" s="1"/>
  <c r="B1508" i="5"/>
  <c r="T1508" i="5" s="1"/>
  <c r="C1507" i="5"/>
  <c r="B1507" i="5"/>
  <c r="C1506" i="5"/>
  <c r="V1506" i="5" s="1"/>
  <c r="B1506" i="5"/>
  <c r="T1506" i="5" s="1"/>
  <c r="C1505" i="5"/>
  <c r="V1505" i="5" s="1"/>
  <c r="B1505" i="5"/>
  <c r="C1504" i="5"/>
  <c r="B1504" i="5"/>
  <c r="S1504" i="5" s="1"/>
  <c r="C1503" i="5"/>
  <c r="V1503" i="5" s="1"/>
  <c r="R1503" i="5" s="1"/>
  <c r="B1503" i="5"/>
  <c r="C1502" i="5"/>
  <c r="V1502" i="5" s="1"/>
  <c r="I1502" i="5" s="1"/>
  <c r="B1502" i="5"/>
  <c r="T1502" i="5" s="1"/>
  <c r="C1501" i="5"/>
  <c r="V1501" i="5" s="1"/>
  <c r="B1501" i="5"/>
  <c r="C1500" i="5"/>
  <c r="B1500" i="5"/>
  <c r="S1500" i="5" s="1"/>
  <c r="C1499" i="5"/>
  <c r="B1499" i="5"/>
  <c r="C1498" i="5"/>
  <c r="V1498" i="5" s="1"/>
  <c r="J1498" i="5" s="1"/>
  <c r="B1498" i="5"/>
  <c r="T1498" i="5" s="1"/>
  <c r="C1497" i="5"/>
  <c r="V1497" i="5" s="1"/>
  <c r="F1497" i="5" s="1"/>
  <c r="B1497" i="5"/>
  <c r="C1496" i="5"/>
  <c r="V1496" i="5" s="1"/>
  <c r="B1496" i="5"/>
  <c r="C1495" i="5"/>
  <c r="B1495" i="5"/>
  <c r="S1495" i="5" s="1"/>
  <c r="C1494" i="5"/>
  <c r="V1494" i="5" s="1"/>
  <c r="B1494" i="5"/>
  <c r="T1494" i="5" s="1"/>
  <c r="C1493" i="5"/>
  <c r="B1493" i="5"/>
  <c r="C1492" i="5"/>
  <c r="V1492" i="5" s="1"/>
  <c r="B1492" i="5"/>
  <c r="C1491" i="5"/>
  <c r="B1491" i="5"/>
  <c r="S1491" i="5" s="1"/>
  <c r="C1490" i="5"/>
  <c r="V1490" i="5" s="1"/>
  <c r="J1490" i="5" s="1"/>
  <c r="B1490" i="5"/>
  <c r="S1490" i="5" s="1"/>
  <c r="C1489" i="5"/>
  <c r="V1489" i="5" s="1"/>
  <c r="H1489" i="5" s="1"/>
  <c r="B1489" i="5"/>
  <c r="C1488" i="5"/>
  <c r="B1488" i="5"/>
  <c r="S1488" i="5" s="1"/>
  <c r="C1487" i="5"/>
  <c r="V1487" i="5" s="1"/>
  <c r="J1487" i="5" s="1"/>
  <c r="B1487" i="5"/>
  <c r="C1486" i="5"/>
  <c r="V1486" i="5" s="1"/>
  <c r="J1486" i="5" s="1"/>
  <c r="B1486" i="5"/>
  <c r="C1485" i="5"/>
  <c r="V1485" i="5" s="1"/>
  <c r="F1485" i="5" s="1"/>
  <c r="B1485" i="5"/>
  <c r="C1484" i="5"/>
  <c r="B1484" i="5"/>
  <c r="S1484" i="5" s="1"/>
  <c r="C1483" i="5"/>
  <c r="B1483" i="5"/>
  <c r="S1483" i="5" s="1"/>
  <c r="C1482" i="5"/>
  <c r="V1482" i="5" s="1"/>
  <c r="B1482" i="5"/>
  <c r="S1482" i="5" s="1"/>
  <c r="C1481" i="5"/>
  <c r="V1481" i="5" s="1"/>
  <c r="G1481" i="5" s="1"/>
  <c r="B1481" i="5"/>
  <c r="C1480" i="5"/>
  <c r="V1480" i="5" s="1"/>
  <c r="B1480" i="5"/>
  <c r="C1479" i="5"/>
  <c r="V1479" i="5" s="1"/>
  <c r="J1479" i="5" s="1"/>
  <c r="B1479" i="5"/>
  <c r="S1479" i="5" s="1"/>
  <c r="C1478" i="5"/>
  <c r="V1478" i="5" s="1"/>
  <c r="I1478" i="5" s="1"/>
  <c r="B1478" i="5"/>
  <c r="S1478" i="5" s="1"/>
  <c r="C1477" i="5"/>
  <c r="V1477" i="5" s="1"/>
  <c r="H1477" i="5" s="1"/>
  <c r="B1477" i="5"/>
  <c r="C1476" i="5"/>
  <c r="B1476" i="5"/>
  <c r="T1476" i="5" s="1"/>
  <c r="C1475" i="5"/>
  <c r="B1475" i="5"/>
  <c r="S1475" i="5" s="1"/>
  <c r="C1474" i="5"/>
  <c r="V1474" i="5" s="1"/>
  <c r="B1474" i="5"/>
  <c r="S1474" i="5" s="1"/>
  <c r="C1473" i="5"/>
  <c r="V1473" i="5" s="1"/>
  <c r="G1473" i="5" s="1"/>
  <c r="B1473" i="5"/>
  <c r="T1473" i="5" s="1"/>
  <c r="C1472" i="5"/>
  <c r="B1472" i="5"/>
  <c r="C1471" i="5"/>
  <c r="B1471" i="5"/>
  <c r="C1470" i="5"/>
  <c r="B1470" i="5"/>
  <c r="C1469" i="5"/>
  <c r="V1469" i="5" s="1"/>
  <c r="R1469" i="5" s="1"/>
  <c r="B1469" i="5"/>
  <c r="S1469" i="5" s="1"/>
  <c r="C1468" i="5"/>
  <c r="V1468" i="5" s="1"/>
  <c r="B1468" i="5"/>
  <c r="T1468" i="5" s="1"/>
  <c r="C1467" i="5"/>
  <c r="V1467" i="5" s="1"/>
  <c r="R1467" i="5" s="1"/>
  <c r="B1467" i="5"/>
  <c r="C1466" i="5"/>
  <c r="V1466" i="5" s="1"/>
  <c r="J1466" i="5" s="1"/>
  <c r="B1466" i="5"/>
  <c r="C1465" i="5"/>
  <c r="V1465" i="5" s="1"/>
  <c r="E1465" i="5" s="1"/>
  <c r="X1465" i="5" s="1"/>
  <c r="B1465" i="5"/>
  <c r="S1465" i="5" s="1"/>
  <c r="C1464" i="5"/>
  <c r="V1464" i="5" s="1"/>
  <c r="B1464" i="5"/>
  <c r="T1464" i="5" s="1"/>
  <c r="C1463" i="5"/>
  <c r="B1463" i="5"/>
  <c r="S1463" i="5" s="1"/>
  <c r="C1462" i="5"/>
  <c r="V1462" i="5" s="1"/>
  <c r="B1462" i="5"/>
  <c r="C1461" i="5"/>
  <c r="V1461" i="5" s="1"/>
  <c r="H1461" i="5" s="1"/>
  <c r="B1461" i="5"/>
  <c r="C1460" i="5"/>
  <c r="B1460" i="5"/>
  <c r="T1460" i="5" s="1"/>
  <c r="C1459" i="5"/>
  <c r="B1459" i="5"/>
  <c r="S1459" i="5" s="1"/>
  <c r="C1458" i="5"/>
  <c r="V1458" i="5" s="1"/>
  <c r="B1458" i="5"/>
  <c r="C1457" i="5"/>
  <c r="V1457" i="5" s="1"/>
  <c r="B1457" i="5"/>
  <c r="T1457" i="5" s="1"/>
  <c r="C1456" i="5"/>
  <c r="B1456" i="5"/>
  <c r="C1455" i="5"/>
  <c r="B1455" i="5"/>
  <c r="C1454" i="5"/>
  <c r="V1454" i="5" s="1"/>
  <c r="J1454" i="5" s="1"/>
  <c r="B1454" i="5"/>
  <c r="T1454" i="5" s="1"/>
  <c r="C1453" i="5"/>
  <c r="V1453" i="5" s="1"/>
  <c r="F1453" i="5" s="1"/>
  <c r="B1453" i="5"/>
  <c r="C1452" i="5"/>
  <c r="V1452" i="5" s="1"/>
  <c r="I1452" i="5" s="1"/>
  <c r="B1452" i="5"/>
  <c r="T1452" i="5" s="1"/>
  <c r="C1451" i="5"/>
  <c r="V1451" i="5" s="1"/>
  <c r="J1451" i="5" s="1"/>
  <c r="B1451" i="5"/>
  <c r="C1450" i="5"/>
  <c r="V1450" i="5" s="1"/>
  <c r="I1450" i="5" s="1"/>
  <c r="B1450" i="5"/>
  <c r="C1449" i="5"/>
  <c r="V1449" i="5" s="1"/>
  <c r="B1449" i="5"/>
  <c r="C1448" i="5"/>
  <c r="V1448" i="5" s="1"/>
  <c r="B1448" i="5"/>
  <c r="C1447" i="5"/>
  <c r="V1447" i="5" s="1"/>
  <c r="I1447" i="5" s="1"/>
  <c r="B1447" i="5"/>
  <c r="S1447" i="5" s="1"/>
  <c r="C1446" i="5"/>
  <c r="V1446" i="5" s="1"/>
  <c r="I1446" i="5" s="1"/>
  <c r="B1446" i="5"/>
  <c r="C1445" i="5"/>
  <c r="V1445" i="5" s="1"/>
  <c r="B1445" i="5"/>
  <c r="C1444" i="5"/>
  <c r="B1444" i="5"/>
  <c r="T1444" i="5" s="1"/>
  <c r="C1443" i="5"/>
  <c r="B1443" i="5"/>
  <c r="S1443" i="5" s="1"/>
  <c r="C1442" i="5"/>
  <c r="V1442" i="5" s="1"/>
  <c r="I1442" i="5" s="1"/>
  <c r="B1442" i="5"/>
  <c r="C1441" i="5"/>
  <c r="V1441" i="5" s="1"/>
  <c r="G1441" i="5" s="1"/>
  <c r="B1441" i="5"/>
  <c r="T1441" i="5" s="1"/>
  <c r="C1440" i="5"/>
  <c r="B1440" i="5"/>
  <c r="C1439" i="5"/>
  <c r="B1439" i="5"/>
  <c r="C1438" i="5"/>
  <c r="V1438" i="5" s="1"/>
  <c r="H1438" i="5" s="1"/>
  <c r="B1438" i="5"/>
  <c r="S1438" i="5" s="1"/>
  <c r="C1437" i="5"/>
  <c r="B1437" i="5"/>
  <c r="C1436" i="5"/>
  <c r="B1436" i="5"/>
  <c r="T1436" i="5" s="1"/>
  <c r="C1435" i="5"/>
  <c r="B1435" i="5"/>
  <c r="C1434" i="5"/>
  <c r="B1434" i="5"/>
  <c r="S1434" i="5" s="1"/>
  <c r="C1433" i="5"/>
  <c r="B1433" i="5"/>
  <c r="C1432" i="5"/>
  <c r="B1432" i="5"/>
  <c r="T1432" i="5" s="1"/>
  <c r="C1431" i="5"/>
  <c r="V1431" i="5" s="1"/>
  <c r="B1431" i="5"/>
  <c r="C1430" i="5"/>
  <c r="V1430" i="5" s="1"/>
  <c r="H1430" i="5" s="1"/>
  <c r="B1430" i="5"/>
  <c r="S1430" i="5" s="1"/>
  <c r="C1429" i="5"/>
  <c r="B1429" i="5"/>
  <c r="S1429" i="5" s="1"/>
  <c r="C1428" i="5"/>
  <c r="B1428" i="5"/>
  <c r="T1428" i="5" s="1"/>
  <c r="C1427" i="5"/>
  <c r="B1427" i="5"/>
  <c r="C1426" i="5"/>
  <c r="V1426" i="5" s="1"/>
  <c r="J1426" i="5" s="1"/>
  <c r="B1426" i="5"/>
  <c r="S1426" i="5" s="1"/>
  <c r="C1425" i="5"/>
  <c r="B1425" i="5"/>
  <c r="C1424" i="5"/>
  <c r="B1424" i="5"/>
  <c r="T1424" i="5" s="1"/>
  <c r="C1423" i="5"/>
  <c r="V1423" i="5" s="1"/>
  <c r="J1423" i="5" s="1"/>
  <c r="B1423" i="5"/>
  <c r="C1422" i="5"/>
  <c r="V1422" i="5" s="1"/>
  <c r="H1422" i="5" s="1"/>
  <c r="B1422" i="5"/>
  <c r="T1422" i="5" s="1"/>
  <c r="C1421" i="5"/>
  <c r="V1421" i="5" s="1"/>
  <c r="B1421" i="5"/>
  <c r="S1421" i="5" s="1"/>
  <c r="C1420" i="5"/>
  <c r="B1420" i="5"/>
  <c r="T1420" i="5" s="1"/>
  <c r="C1419" i="5"/>
  <c r="B1419" i="5"/>
  <c r="C1418" i="5"/>
  <c r="V1418" i="5" s="1"/>
  <c r="J1418" i="5" s="1"/>
  <c r="B1418" i="5"/>
  <c r="T1418" i="5" s="1"/>
  <c r="C1417" i="5"/>
  <c r="V1417" i="5" s="1"/>
  <c r="B1417" i="5"/>
  <c r="C1416" i="5"/>
  <c r="B1416" i="5"/>
  <c r="C1415" i="5"/>
  <c r="V1415" i="5" s="1"/>
  <c r="B1415" i="5"/>
  <c r="C1414" i="5"/>
  <c r="B1414" i="5"/>
  <c r="S1414" i="5" s="1"/>
  <c r="C1413" i="5"/>
  <c r="V1413" i="5" s="1"/>
  <c r="B1413" i="5"/>
  <c r="S1413" i="5" s="1"/>
  <c r="C1412" i="5"/>
  <c r="B1412" i="5"/>
  <c r="T1412" i="5" s="1"/>
  <c r="C1411" i="5"/>
  <c r="V1411" i="5" s="1"/>
  <c r="J1411" i="5" s="1"/>
  <c r="B1411" i="5"/>
  <c r="C1410" i="5"/>
  <c r="V1410" i="5" s="1"/>
  <c r="J1410" i="5" s="1"/>
  <c r="B1410" i="5"/>
  <c r="C1409" i="5"/>
  <c r="V1409" i="5" s="1"/>
  <c r="R1409" i="5" s="1"/>
  <c r="B1409" i="5"/>
  <c r="S1409" i="5" s="1"/>
  <c r="C1408" i="5"/>
  <c r="B1408" i="5"/>
  <c r="S1408" i="5" s="1"/>
  <c r="C1407" i="5"/>
  <c r="V1407" i="5" s="1"/>
  <c r="B1407" i="5"/>
  <c r="C1406" i="5"/>
  <c r="B1406" i="5"/>
  <c r="S1406" i="5" s="1"/>
  <c r="C1405" i="5"/>
  <c r="V1405" i="5" s="1"/>
  <c r="B1405" i="5"/>
  <c r="S1405" i="5" s="1"/>
  <c r="C1404" i="5"/>
  <c r="B1404" i="5"/>
  <c r="S1404" i="5" s="1"/>
  <c r="C1403" i="5"/>
  <c r="B1403" i="5"/>
  <c r="C1402" i="5"/>
  <c r="B1402" i="5"/>
  <c r="C1401" i="5"/>
  <c r="V1401" i="5" s="1"/>
  <c r="R1401" i="5" s="1"/>
  <c r="B1401" i="5"/>
  <c r="C1400" i="5"/>
  <c r="B1400" i="5"/>
  <c r="T1400" i="5" s="1"/>
  <c r="C1399" i="5"/>
  <c r="B1399" i="5"/>
  <c r="C1398" i="5"/>
  <c r="B1398" i="5"/>
  <c r="C1397" i="5"/>
  <c r="B1397" i="5"/>
  <c r="T1397" i="5" s="1"/>
  <c r="C1396" i="5"/>
  <c r="V1396" i="5" s="1"/>
  <c r="B1396" i="5"/>
  <c r="C1395" i="5"/>
  <c r="V1395" i="5" s="1"/>
  <c r="H1395" i="5" s="1"/>
  <c r="B1395" i="5"/>
  <c r="T1395" i="5" s="1"/>
  <c r="C1394" i="5"/>
  <c r="V1394" i="5" s="1"/>
  <c r="R1394" i="5" s="1"/>
  <c r="B1394" i="5"/>
  <c r="S1394" i="5" s="1"/>
  <c r="C1393" i="5"/>
  <c r="B1393" i="5"/>
  <c r="C1392" i="5"/>
  <c r="V1392" i="5" s="1"/>
  <c r="B1392" i="5"/>
  <c r="C1391" i="5"/>
  <c r="B1391" i="5"/>
  <c r="S1391" i="5" s="1"/>
  <c r="C1390" i="5"/>
  <c r="B1390" i="5"/>
  <c r="S1390" i="5" s="1"/>
  <c r="C1389" i="5"/>
  <c r="B1389" i="5"/>
  <c r="C1388" i="5"/>
  <c r="V1388" i="5" s="1"/>
  <c r="B1388" i="5"/>
  <c r="C1387" i="5"/>
  <c r="B1387" i="5"/>
  <c r="C1386" i="5"/>
  <c r="V1386" i="5" s="1"/>
  <c r="J1386" i="5" s="1"/>
  <c r="B1386" i="5"/>
  <c r="C1385" i="5"/>
  <c r="B1385" i="5"/>
  <c r="T1385" i="5" s="1"/>
  <c r="C1384" i="5"/>
  <c r="B1384" i="5"/>
  <c r="C1383" i="5"/>
  <c r="B1383" i="5"/>
  <c r="C1382" i="5"/>
  <c r="V1382" i="5" s="1"/>
  <c r="B1382" i="5"/>
  <c r="S1382" i="5" s="1"/>
  <c r="C1381" i="5"/>
  <c r="B1381" i="5"/>
  <c r="T1381" i="5" s="1"/>
  <c r="C1380" i="5"/>
  <c r="B1380" i="5"/>
  <c r="C1379" i="5"/>
  <c r="V1379" i="5" s="1"/>
  <c r="I1379" i="5" s="1"/>
  <c r="B1379" i="5"/>
  <c r="T1379" i="5" s="1"/>
  <c r="C1378" i="5"/>
  <c r="V1378" i="5" s="1"/>
  <c r="B1378" i="5"/>
  <c r="S1378" i="5" s="1"/>
  <c r="C1377" i="5"/>
  <c r="B1377" i="5"/>
  <c r="S1377" i="5" s="1"/>
  <c r="C1376" i="5"/>
  <c r="V1376" i="5" s="1"/>
  <c r="F1376" i="5" s="1"/>
  <c r="B1376" i="5"/>
  <c r="C1375" i="5"/>
  <c r="B1375" i="5"/>
  <c r="S1375" i="5" s="1"/>
  <c r="C1374" i="5"/>
  <c r="B1374" i="5"/>
  <c r="S1374" i="5" s="1"/>
  <c r="C1373" i="5"/>
  <c r="B1373" i="5"/>
  <c r="C1372" i="5"/>
  <c r="V1372" i="5" s="1"/>
  <c r="B1372" i="5"/>
  <c r="C1371" i="5"/>
  <c r="V1371" i="5" s="1"/>
  <c r="B1371" i="5"/>
  <c r="C1370" i="5"/>
  <c r="V1370" i="5" s="1"/>
  <c r="J1370" i="5" s="1"/>
  <c r="B1370" i="5"/>
  <c r="C1369" i="5"/>
  <c r="B1369" i="5"/>
  <c r="T1369" i="5" s="1"/>
  <c r="C1368" i="5"/>
  <c r="V1368" i="5" s="1"/>
  <c r="B1368" i="5"/>
  <c r="C1367" i="5"/>
  <c r="B1367" i="5"/>
  <c r="C1366" i="5"/>
  <c r="V1366" i="5" s="1"/>
  <c r="F1366" i="5" s="1"/>
  <c r="B1366" i="5"/>
  <c r="C1365" i="5"/>
  <c r="B1365" i="5"/>
  <c r="C1364" i="5"/>
  <c r="V1364" i="5" s="1"/>
  <c r="B1364" i="5"/>
  <c r="C1363" i="5"/>
  <c r="V1363" i="5" s="1"/>
  <c r="I1363" i="5" s="1"/>
  <c r="B1363" i="5"/>
  <c r="S1363" i="5" s="1"/>
  <c r="C1362" i="5"/>
  <c r="V1362" i="5" s="1"/>
  <c r="B1362" i="5"/>
  <c r="S1362" i="5" s="1"/>
  <c r="C1361" i="5"/>
  <c r="B1361" i="5"/>
  <c r="C1360" i="5"/>
  <c r="V1360" i="5" s="1"/>
  <c r="B1360" i="5"/>
  <c r="C1359" i="5"/>
  <c r="B1359" i="5"/>
  <c r="T1359" i="5" s="1"/>
  <c r="C1358" i="5"/>
  <c r="B1358" i="5"/>
  <c r="S1358" i="5" s="1"/>
  <c r="C1357" i="5"/>
  <c r="B1357" i="5"/>
  <c r="T1357" i="5" s="1"/>
  <c r="C1356" i="5"/>
  <c r="V1356" i="5" s="1"/>
  <c r="B1356" i="5"/>
  <c r="C1355" i="5"/>
  <c r="V1355" i="5" s="1"/>
  <c r="B1355" i="5"/>
  <c r="C1354" i="5"/>
  <c r="V1354" i="5" s="1"/>
  <c r="F1354" i="5" s="1"/>
  <c r="B1354" i="5"/>
  <c r="C1353" i="5"/>
  <c r="B1353" i="5"/>
  <c r="C1352" i="5"/>
  <c r="V1352" i="5" s="1"/>
  <c r="R1352" i="5" s="1"/>
  <c r="B1352" i="5"/>
  <c r="C1351" i="5"/>
  <c r="B1351" i="5"/>
  <c r="S1351" i="5" s="1"/>
  <c r="C1350" i="5"/>
  <c r="V1350" i="5" s="1"/>
  <c r="F1350" i="5" s="1"/>
  <c r="B1350" i="5"/>
  <c r="S1350" i="5" s="1"/>
  <c r="C1349" i="5"/>
  <c r="B1349" i="5"/>
  <c r="T1349" i="5" s="1"/>
  <c r="C1348" i="5"/>
  <c r="V1348" i="5" s="1"/>
  <c r="B1348" i="5"/>
  <c r="C1347" i="5"/>
  <c r="B1347" i="5"/>
  <c r="S1347" i="5" s="1"/>
  <c r="C1346" i="5"/>
  <c r="B1346" i="5"/>
  <c r="T1346" i="5" s="1"/>
  <c r="C1345" i="5"/>
  <c r="B1345" i="5"/>
  <c r="S1345" i="5" s="1"/>
  <c r="C1344" i="5"/>
  <c r="V1344" i="5" s="1"/>
  <c r="B1344" i="5"/>
  <c r="S1344" i="5" s="1"/>
  <c r="C1343" i="5"/>
  <c r="V1343" i="5" s="1"/>
  <c r="B1343" i="5"/>
  <c r="T1343" i="5" s="1"/>
  <c r="C1342" i="5"/>
  <c r="B1342" i="5"/>
  <c r="C1341" i="5"/>
  <c r="V1341" i="5" s="1"/>
  <c r="J1341" i="5" s="1"/>
  <c r="B1341" i="5"/>
  <c r="T1341" i="5" s="1"/>
  <c r="C1340" i="5"/>
  <c r="V1340" i="5" s="1"/>
  <c r="B1340" i="5"/>
  <c r="T1340" i="5" s="1"/>
  <c r="C1339" i="5"/>
  <c r="B1339" i="5"/>
  <c r="T1339" i="5" s="1"/>
  <c r="C1338" i="5"/>
  <c r="B1338" i="5"/>
  <c r="T1338" i="5" s="1"/>
  <c r="C1337" i="5"/>
  <c r="B1337" i="5"/>
  <c r="C1336" i="5"/>
  <c r="V1336" i="5" s="1"/>
  <c r="B1336" i="5"/>
  <c r="S1336" i="5" s="1"/>
  <c r="C1335" i="5"/>
  <c r="V1335" i="5" s="1"/>
  <c r="H1335" i="5" s="1"/>
  <c r="B1335" i="5"/>
  <c r="S1335" i="5" s="1"/>
  <c r="C1334" i="5"/>
  <c r="B1334" i="5"/>
  <c r="T1334" i="5" s="1"/>
  <c r="C1333" i="5"/>
  <c r="B1333" i="5"/>
  <c r="T1333" i="5" s="1"/>
  <c r="C1332" i="5"/>
  <c r="V1332" i="5" s="1"/>
  <c r="B1332" i="5"/>
  <c r="C1331" i="5"/>
  <c r="V1331" i="5" s="1"/>
  <c r="H1331" i="5" s="1"/>
  <c r="B1331" i="5"/>
  <c r="C1330" i="5"/>
  <c r="B1330" i="5"/>
  <c r="T1330" i="5" s="1"/>
  <c r="C1329" i="5"/>
  <c r="B1329" i="5"/>
  <c r="C1328" i="5"/>
  <c r="B1328" i="5"/>
  <c r="T1328" i="5" s="1"/>
  <c r="C1327" i="5"/>
  <c r="V1327" i="5" s="1"/>
  <c r="H1327" i="5" s="1"/>
  <c r="B1327" i="5"/>
  <c r="C1326" i="5"/>
  <c r="B1326" i="5"/>
  <c r="S1326" i="5" s="1"/>
  <c r="C1325" i="5"/>
  <c r="B1325" i="5"/>
  <c r="T1325" i="5" s="1"/>
  <c r="C1324" i="5"/>
  <c r="B1324" i="5"/>
  <c r="C1323" i="5"/>
  <c r="V1323" i="5" s="1"/>
  <c r="H1323" i="5" s="1"/>
  <c r="B1323" i="5"/>
  <c r="T1323" i="5" s="1"/>
  <c r="C1322" i="5"/>
  <c r="B1322" i="5"/>
  <c r="T1322" i="5" s="1"/>
  <c r="C1321" i="5"/>
  <c r="B1321" i="5"/>
  <c r="T1321" i="5" s="1"/>
  <c r="C1320" i="5"/>
  <c r="V1320" i="5" s="1"/>
  <c r="B1320" i="5"/>
  <c r="S1320" i="5" s="1"/>
  <c r="C1319" i="5"/>
  <c r="B1319" i="5"/>
  <c r="T1319" i="5" s="1"/>
  <c r="C1318" i="5"/>
  <c r="B1318" i="5"/>
  <c r="T1318" i="5" s="1"/>
  <c r="C1317" i="5"/>
  <c r="B1317" i="5"/>
  <c r="T1317" i="5" s="1"/>
  <c r="C1316" i="5"/>
  <c r="B1316" i="5"/>
  <c r="C1315" i="5"/>
  <c r="V1315" i="5" s="1"/>
  <c r="H1315" i="5" s="1"/>
  <c r="B1315" i="5"/>
  <c r="S1315" i="5" s="1"/>
  <c r="C1314" i="5"/>
  <c r="B1314" i="5"/>
  <c r="S1314" i="5" s="1"/>
  <c r="C1313" i="5"/>
  <c r="B1313" i="5"/>
  <c r="T1313" i="5" s="1"/>
  <c r="C1312" i="5"/>
  <c r="B1312" i="5"/>
  <c r="C1311" i="5"/>
  <c r="V1311" i="5" s="1"/>
  <c r="H1311" i="5" s="1"/>
  <c r="B1311" i="5"/>
  <c r="S1311" i="5" s="1"/>
  <c r="C1310" i="5"/>
  <c r="B1310" i="5"/>
  <c r="C1309" i="5"/>
  <c r="B1309" i="5"/>
  <c r="C1308" i="5"/>
  <c r="B1308" i="5"/>
  <c r="S1308" i="5" s="1"/>
  <c r="C1307" i="5"/>
  <c r="B1307" i="5"/>
  <c r="T1307" i="5" s="1"/>
  <c r="C1306" i="5"/>
  <c r="B1306" i="5"/>
  <c r="C1305" i="5"/>
  <c r="B1305" i="5"/>
  <c r="T1305" i="5" s="1"/>
  <c r="C1304" i="5"/>
  <c r="V1304" i="5" s="1"/>
  <c r="J1304" i="5" s="1"/>
  <c r="B1304" i="5"/>
  <c r="C1303" i="5"/>
  <c r="B1303" i="5"/>
  <c r="T1303" i="5" s="1"/>
  <c r="C1302" i="5"/>
  <c r="B1302" i="5"/>
  <c r="T1302" i="5" s="1"/>
  <c r="C1301" i="5"/>
  <c r="B1301" i="5"/>
  <c r="T1301" i="5" s="1"/>
  <c r="C1300" i="5"/>
  <c r="V1300" i="5" s="1"/>
  <c r="B1300" i="5"/>
  <c r="T1300" i="5" s="1"/>
  <c r="C1299" i="5"/>
  <c r="V1299" i="5" s="1"/>
  <c r="H1299" i="5" s="1"/>
  <c r="B1299" i="5"/>
  <c r="S1299" i="5" s="1"/>
  <c r="C1298" i="5"/>
  <c r="B1298" i="5"/>
  <c r="T1298" i="5" s="1"/>
  <c r="C1297" i="5"/>
  <c r="B1297" i="5"/>
  <c r="C1296" i="5"/>
  <c r="B1296" i="5"/>
  <c r="T1296" i="5" s="1"/>
  <c r="C1295" i="5"/>
  <c r="V1295" i="5" s="1"/>
  <c r="H1295" i="5" s="1"/>
  <c r="B1295" i="5"/>
  <c r="C1294" i="5"/>
  <c r="B1294" i="5"/>
  <c r="S1294" i="5" s="1"/>
  <c r="C1293" i="5"/>
  <c r="B1293" i="5"/>
  <c r="T1293" i="5" s="1"/>
  <c r="C1292" i="5"/>
  <c r="V1292" i="5" s="1"/>
  <c r="B1292" i="5"/>
  <c r="C1291" i="5"/>
  <c r="B1291" i="5"/>
  <c r="T1291" i="5" s="1"/>
  <c r="C1290" i="5"/>
  <c r="B1290" i="5"/>
  <c r="T1290" i="5" s="1"/>
  <c r="C1289" i="5"/>
  <c r="B1289" i="5"/>
  <c r="C1288" i="5"/>
  <c r="B1288" i="5"/>
  <c r="S1288" i="5" s="1"/>
  <c r="C1287" i="5"/>
  <c r="V1287" i="5" s="1"/>
  <c r="H1287" i="5" s="1"/>
  <c r="B1287" i="5"/>
  <c r="C1286" i="5"/>
  <c r="B1286" i="5"/>
  <c r="C1285" i="5"/>
  <c r="B1285" i="5"/>
  <c r="T1285" i="5" s="1"/>
  <c r="C1284" i="5"/>
  <c r="B1284" i="5"/>
  <c r="S1284" i="5" s="1"/>
  <c r="C1283" i="5"/>
  <c r="V1283" i="5" s="1"/>
  <c r="H1283" i="5" s="1"/>
  <c r="B1283" i="5"/>
  <c r="C1282" i="5"/>
  <c r="B1282" i="5"/>
  <c r="S1282" i="5" s="1"/>
  <c r="C1281" i="5"/>
  <c r="B1281" i="5"/>
  <c r="T1281" i="5" s="1"/>
  <c r="C1280" i="5"/>
  <c r="V1280" i="5" s="1"/>
  <c r="I1280" i="5" s="1"/>
  <c r="B1280" i="5"/>
  <c r="C1279" i="5"/>
  <c r="V1279" i="5" s="1"/>
  <c r="H1279" i="5" s="1"/>
  <c r="B1279" i="5"/>
  <c r="C1278" i="5"/>
  <c r="B1278" i="5"/>
  <c r="T1278" i="5" s="1"/>
  <c r="C1277" i="5"/>
  <c r="B1277" i="5"/>
  <c r="T1277" i="5" s="1"/>
  <c r="C1276" i="5"/>
  <c r="V1276" i="5" s="1"/>
  <c r="B1276" i="5"/>
  <c r="C1275" i="5"/>
  <c r="V1275" i="5" s="1"/>
  <c r="H1275" i="5" s="1"/>
  <c r="B1275" i="5"/>
  <c r="C1274" i="5"/>
  <c r="B1274" i="5"/>
  <c r="T1274" i="5" s="1"/>
  <c r="C1273" i="5"/>
  <c r="B1273" i="5"/>
  <c r="T1273" i="5" s="1"/>
  <c r="C1272" i="5"/>
  <c r="V1272" i="5" s="1"/>
  <c r="B1272" i="5"/>
  <c r="C1271" i="5"/>
  <c r="B1271" i="5"/>
  <c r="T1271" i="5" s="1"/>
  <c r="C1270" i="5"/>
  <c r="B1270" i="5"/>
  <c r="C1269" i="5"/>
  <c r="B1269" i="5"/>
  <c r="C1268" i="5"/>
  <c r="B1268" i="5"/>
  <c r="T1268" i="5" s="1"/>
  <c r="C1267" i="5"/>
  <c r="V1267" i="5" s="1"/>
  <c r="H1267" i="5" s="1"/>
  <c r="B1267" i="5"/>
  <c r="C1266" i="5"/>
  <c r="B1266" i="5"/>
  <c r="T1266" i="5" s="1"/>
  <c r="C1265" i="5"/>
  <c r="B1265" i="5"/>
  <c r="T1265" i="5" s="1"/>
  <c r="C1264" i="5"/>
  <c r="V1264" i="5" s="1"/>
  <c r="B1264" i="5"/>
  <c r="C1263" i="5"/>
  <c r="V1263" i="5" s="1"/>
  <c r="H1263" i="5" s="1"/>
  <c r="B1263" i="5"/>
  <c r="C1262" i="5"/>
  <c r="B1262" i="5"/>
  <c r="C1261" i="5"/>
  <c r="B1261" i="5"/>
  <c r="T1261" i="5" s="1"/>
  <c r="C1260" i="5"/>
  <c r="V1260" i="5" s="1"/>
  <c r="B1260" i="5"/>
  <c r="C1259" i="5"/>
  <c r="B1259" i="5"/>
  <c r="T1259" i="5" s="1"/>
  <c r="C1258" i="5"/>
  <c r="B1258" i="5"/>
  <c r="S1258" i="5" s="1"/>
  <c r="C1257" i="5"/>
  <c r="B1257" i="5"/>
  <c r="C1256" i="5"/>
  <c r="V1256" i="5" s="1"/>
  <c r="B1256" i="5"/>
  <c r="S1256" i="5" s="1"/>
  <c r="C1255" i="5"/>
  <c r="V1255" i="5" s="1"/>
  <c r="H1255" i="5" s="1"/>
  <c r="B1255" i="5"/>
  <c r="C1254" i="5"/>
  <c r="B1254" i="5"/>
  <c r="T1254" i="5" s="1"/>
  <c r="C1253" i="5"/>
  <c r="B1253" i="5"/>
  <c r="C1252" i="5"/>
  <c r="B1252" i="5"/>
  <c r="T1252" i="5" s="1"/>
  <c r="C1251" i="5"/>
  <c r="V1251" i="5" s="1"/>
  <c r="R1251" i="5" s="1"/>
  <c r="B1251" i="5"/>
  <c r="T1251" i="5" s="1"/>
  <c r="C1250" i="5"/>
  <c r="B1250" i="5"/>
  <c r="T1250" i="5" s="1"/>
  <c r="C1249" i="5"/>
  <c r="V1249" i="5" s="1"/>
  <c r="R1249" i="5" s="1"/>
  <c r="B1249" i="5"/>
  <c r="T1249" i="5" s="1"/>
  <c r="C1248" i="5"/>
  <c r="V1248" i="5" s="1"/>
  <c r="B1248" i="5"/>
  <c r="S1248" i="5" s="1"/>
  <c r="C1247" i="5"/>
  <c r="V1247" i="5" s="1"/>
  <c r="R1247" i="5" s="1"/>
  <c r="B1247" i="5"/>
  <c r="T1247" i="5" s="1"/>
  <c r="C1246" i="5"/>
  <c r="B1246" i="5"/>
  <c r="T1246" i="5" s="1"/>
  <c r="C1245" i="5"/>
  <c r="V1245" i="5" s="1"/>
  <c r="R1245" i="5" s="1"/>
  <c r="B1245" i="5"/>
  <c r="C1244" i="5"/>
  <c r="V1244" i="5" s="1"/>
  <c r="R1244" i="5" s="1"/>
  <c r="B1244" i="5"/>
  <c r="T1244" i="5" s="1"/>
  <c r="C1243" i="5"/>
  <c r="B1243" i="5"/>
  <c r="S1243" i="5" s="1"/>
  <c r="C1242" i="5"/>
  <c r="B1242" i="5"/>
  <c r="S1242" i="5" s="1"/>
  <c r="C1241" i="5"/>
  <c r="V1241" i="5" s="1"/>
  <c r="R1241" i="5" s="1"/>
  <c r="B1241" i="5"/>
  <c r="C1240" i="5"/>
  <c r="V1240" i="5" s="1"/>
  <c r="R1240" i="5" s="1"/>
  <c r="B1240" i="5"/>
  <c r="C1239" i="5"/>
  <c r="V1239" i="5" s="1"/>
  <c r="B1239" i="5"/>
  <c r="T1239" i="5" s="1"/>
  <c r="C1238" i="5"/>
  <c r="B1238" i="5"/>
  <c r="C1237" i="5"/>
  <c r="B1237" i="5"/>
  <c r="T1237" i="5" s="1"/>
  <c r="C1236" i="5"/>
  <c r="V1236" i="5" s="1"/>
  <c r="F1236" i="5" s="1"/>
  <c r="B1236" i="5"/>
  <c r="T1236" i="5" s="1"/>
  <c r="C1235" i="5"/>
  <c r="V1235" i="5" s="1"/>
  <c r="B1235" i="5"/>
  <c r="S1235" i="5" s="1"/>
  <c r="C1234" i="5"/>
  <c r="B1234" i="5"/>
  <c r="S1234" i="5" s="1"/>
  <c r="C1233" i="5"/>
  <c r="B1233" i="5"/>
  <c r="C1232" i="5"/>
  <c r="B1232" i="5"/>
  <c r="S1232" i="5" s="1"/>
  <c r="C1231" i="5"/>
  <c r="V1231" i="5" s="1"/>
  <c r="B1231" i="5"/>
  <c r="S1231" i="5" s="1"/>
  <c r="C1230" i="5"/>
  <c r="B1230" i="5"/>
  <c r="S1230" i="5" s="1"/>
  <c r="C1229" i="5"/>
  <c r="V1229" i="5" s="1"/>
  <c r="I1229" i="5" s="1"/>
  <c r="B1229" i="5"/>
  <c r="T1229" i="5" s="1"/>
  <c r="C1228" i="5"/>
  <c r="V1228" i="5" s="1"/>
  <c r="B1228" i="5"/>
  <c r="C1227" i="5"/>
  <c r="B1227" i="5"/>
  <c r="T1227" i="5" s="1"/>
  <c r="C1226" i="5"/>
  <c r="V1226" i="5" s="1"/>
  <c r="B1226" i="5"/>
  <c r="S1226" i="5" s="1"/>
  <c r="C1225" i="5"/>
  <c r="B1225" i="5"/>
  <c r="C1224" i="5"/>
  <c r="V1224" i="5" s="1"/>
  <c r="H1224" i="5" s="1"/>
  <c r="B1224" i="5"/>
  <c r="C1223" i="5"/>
  <c r="B1223" i="5"/>
  <c r="T1223" i="5" s="1"/>
  <c r="C1222" i="5"/>
  <c r="B1222" i="5"/>
  <c r="C1221" i="5"/>
  <c r="B1221" i="5"/>
  <c r="C1220" i="5"/>
  <c r="V1220" i="5" s="1"/>
  <c r="B1220" i="5"/>
  <c r="C1219" i="5"/>
  <c r="V1219" i="5" s="1"/>
  <c r="B1219" i="5"/>
  <c r="T1219" i="5" s="1"/>
  <c r="C1218" i="5"/>
  <c r="V1218" i="5" s="1"/>
  <c r="F1218" i="5" s="1"/>
  <c r="B1218" i="5"/>
  <c r="T1218" i="5" s="1"/>
  <c r="C1217" i="5"/>
  <c r="V1217" i="5" s="1"/>
  <c r="R1217" i="5" s="1"/>
  <c r="B1217" i="5"/>
  <c r="T1217" i="5" s="1"/>
  <c r="C1216" i="5"/>
  <c r="V1216" i="5" s="1"/>
  <c r="J1216" i="5" s="1"/>
  <c r="B1216" i="5"/>
  <c r="C1215" i="5"/>
  <c r="V1215" i="5" s="1"/>
  <c r="R1215" i="5" s="1"/>
  <c r="B1215" i="5"/>
  <c r="C1214" i="5"/>
  <c r="B1214" i="5"/>
  <c r="T1214" i="5" s="1"/>
  <c r="C1213" i="5"/>
  <c r="V1213" i="5" s="1"/>
  <c r="R1213" i="5" s="1"/>
  <c r="B1213" i="5"/>
  <c r="S1213" i="5" s="1"/>
  <c r="C1212" i="5"/>
  <c r="V1212" i="5" s="1"/>
  <c r="I1212" i="5" s="1"/>
  <c r="B1212" i="5"/>
  <c r="S1212" i="5" s="1"/>
  <c r="C1211" i="5"/>
  <c r="V1211" i="5" s="1"/>
  <c r="B1211" i="5"/>
  <c r="S1211" i="5" s="1"/>
  <c r="C1210" i="5"/>
  <c r="B1210" i="5"/>
  <c r="S1210" i="5" s="1"/>
  <c r="C1209" i="5"/>
  <c r="V1209" i="5" s="1"/>
  <c r="B1209" i="5"/>
  <c r="T1209" i="5" s="1"/>
  <c r="C1208" i="5"/>
  <c r="V1208" i="5" s="1"/>
  <c r="G1208" i="5" s="1"/>
  <c r="B1208" i="5"/>
  <c r="T1208" i="5" s="1"/>
  <c r="C1207" i="5"/>
  <c r="V1207" i="5" s="1"/>
  <c r="R1207" i="5" s="1"/>
  <c r="B1207" i="5"/>
  <c r="T1207" i="5" s="1"/>
  <c r="C1206" i="5"/>
  <c r="B1206" i="5"/>
  <c r="T1206" i="5" s="1"/>
  <c r="C1205" i="5"/>
  <c r="B1205" i="5"/>
  <c r="T1205" i="5" s="1"/>
  <c r="C1204" i="5"/>
  <c r="V1204" i="5" s="1"/>
  <c r="H1204" i="5" s="1"/>
  <c r="B1204" i="5"/>
  <c r="T1204" i="5" s="1"/>
  <c r="C1203" i="5"/>
  <c r="B1203" i="5"/>
  <c r="T1203" i="5" s="1"/>
  <c r="C1202" i="5"/>
  <c r="B1202" i="5"/>
  <c r="S1202" i="5" s="1"/>
  <c r="C1201" i="5"/>
  <c r="B1201" i="5"/>
  <c r="C1200" i="5"/>
  <c r="V1200" i="5" s="1"/>
  <c r="B1200" i="5"/>
  <c r="T1200" i="5" s="1"/>
  <c r="C1199" i="5"/>
  <c r="V1199" i="5" s="1"/>
  <c r="B1199" i="5"/>
  <c r="C1198" i="5"/>
  <c r="V1198" i="5" s="1"/>
  <c r="B1198" i="5"/>
  <c r="S1198" i="5" s="1"/>
  <c r="C1197" i="5"/>
  <c r="B1197" i="5"/>
  <c r="T1197" i="5" s="1"/>
  <c r="C1196" i="5"/>
  <c r="V1196" i="5" s="1"/>
  <c r="J1196" i="5" s="1"/>
  <c r="B1196" i="5"/>
  <c r="T1196" i="5" s="1"/>
  <c r="C1195" i="5"/>
  <c r="B1195" i="5"/>
  <c r="C1194" i="5"/>
  <c r="B1194" i="5"/>
  <c r="S1194" i="5" s="1"/>
  <c r="C1193" i="5"/>
  <c r="B1193" i="5"/>
  <c r="C1192" i="5"/>
  <c r="B1192" i="5"/>
  <c r="C1191" i="5"/>
  <c r="V1191" i="5" s="1"/>
  <c r="G1191" i="5" s="1"/>
  <c r="B1191" i="5"/>
  <c r="T1191" i="5" s="1"/>
  <c r="C1190" i="5"/>
  <c r="B1190" i="5"/>
  <c r="C1189" i="5"/>
  <c r="B1189" i="5"/>
  <c r="C1188" i="5"/>
  <c r="V1188" i="5" s="1"/>
  <c r="E1188" i="5" s="1"/>
  <c r="X1188" i="5" s="1"/>
  <c r="B1188" i="5"/>
  <c r="T1188" i="5" s="1"/>
  <c r="C1187" i="5"/>
  <c r="B1187" i="5"/>
  <c r="C1186" i="5"/>
  <c r="V1186" i="5" s="1"/>
  <c r="F1186" i="5" s="1"/>
  <c r="B1186" i="5"/>
  <c r="C1185" i="5"/>
  <c r="V1185" i="5" s="1"/>
  <c r="J1185" i="5" s="1"/>
  <c r="B1185" i="5"/>
  <c r="T1185" i="5" s="1"/>
  <c r="C1184" i="5"/>
  <c r="V1184" i="5" s="1"/>
  <c r="B1184" i="5"/>
  <c r="T1184" i="5" s="1"/>
  <c r="C1183" i="5"/>
  <c r="V1183" i="5" s="1"/>
  <c r="R1183" i="5" s="1"/>
  <c r="B1183" i="5"/>
  <c r="T1183" i="5" s="1"/>
  <c r="C1182" i="5"/>
  <c r="B1182" i="5"/>
  <c r="C1181" i="5"/>
  <c r="V1181" i="5" s="1"/>
  <c r="I1181" i="5" s="1"/>
  <c r="B1181" i="5"/>
  <c r="S1181" i="5" s="1"/>
  <c r="C1180" i="5"/>
  <c r="B1180" i="5"/>
  <c r="T1180" i="5" s="1"/>
  <c r="C1179" i="5"/>
  <c r="B1179" i="5"/>
  <c r="C1178" i="5"/>
  <c r="B1178" i="5"/>
  <c r="S1178" i="5" s="1"/>
  <c r="C1177" i="5"/>
  <c r="V1177" i="5" s="1"/>
  <c r="J1177" i="5" s="1"/>
  <c r="B1177" i="5"/>
  <c r="T1177" i="5" s="1"/>
  <c r="C1176" i="5"/>
  <c r="V1176" i="5" s="1"/>
  <c r="B1176" i="5"/>
  <c r="C1175" i="5"/>
  <c r="V1175" i="5" s="1"/>
  <c r="R1175" i="5" s="1"/>
  <c r="B1175" i="5"/>
  <c r="T1175" i="5" s="1"/>
  <c r="C1174" i="5"/>
  <c r="B1174" i="5"/>
  <c r="C1173" i="5"/>
  <c r="B1173" i="5"/>
  <c r="C1172" i="5"/>
  <c r="V1172" i="5" s="1"/>
  <c r="J1172" i="5" s="1"/>
  <c r="B1172" i="5"/>
  <c r="C1171" i="5"/>
  <c r="V1171" i="5" s="1"/>
  <c r="B1171" i="5"/>
  <c r="T1171" i="5" s="1"/>
  <c r="C1170" i="5"/>
  <c r="B1170" i="5"/>
  <c r="S1170" i="5" s="1"/>
  <c r="C1169" i="5"/>
  <c r="B1169" i="5"/>
  <c r="T1169" i="5" s="1"/>
  <c r="C1168" i="5"/>
  <c r="V1168" i="5" s="1"/>
  <c r="B1168" i="5"/>
  <c r="C1167" i="5"/>
  <c r="V1167" i="5" s="1"/>
  <c r="E1167" i="5" s="1"/>
  <c r="X1167" i="5" s="1"/>
  <c r="B1167" i="5"/>
  <c r="T1167" i="5" s="1"/>
  <c r="C1166" i="5"/>
  <c r="B1166" i="5"/>
  <c r="S1166" i="5" s="1"/>
  <c r="C1165" i="5"/>
  <c r="V1165" i="5" s="1"/>
  <c r="H1165" i="5" s="1"/>
  <c r="B1165" i="5"/>
  <c r="T1165" i="5" s="1"/>
  <c r="C1164" i="5"/>
  <c r="V1164" i="5" s="1"/>
  <c r="B1164" i="5"/>
  <c r="T1164" i="5" s="1"/>
  <c r="C1163" i="5"/>
  <c r="B1163" i="5"/>
  <c r="T1163" i="5" s="1"/>
  <c r="C1162" i="5"/>
  <c r="V1162" i="5" s="1"/>
  <c r="B1162" i="5"/>
  <c r="S1162" i="5" s="1"/>
  <c r="C1161" i="5"/>
  <c r="B1161" i="5"/>
  <c r="C1160" i="5"/>
  <c r="V1160" i="5" s="1"/>
  <c r="I1160" i="5" s="1"/>
  <c r="B1160" i="5"/>
  <c r="T1160" i="5" s="1"/>
  <c r="C1159" i="5"/>
  <c r="V1159" i="5" s="1"/>
  <c r="G1159" i="5" s="1"/>
  <c r="B1159" i="5"/>
  <c r="T1159" i="5" s="1"/>
  <c r="C1158" i="5"/>
  <c r="B1158" i="5"/>
  <c r="C1157" i="5"/>
  <c r="B1157" i="5"/>
  <c r="C1156" i="5"/>
  <c r="V1156" i="5" s="1"/>
  <c r="B1156" i="5"/>
  <c r="C1155" i="5"/>
  <c r="V1155" i="5" s="1"/>
  <c r="B1155" i="5"/>
  <c r="T1155" i="5" s="1"/>
  <c r="C1154" i="5"/>
  <c r="V1154" i="5" s="1"/>
  <c r="F1154" i="5" s="1"/>
  <c r="B1154" i="5"/>
  <c r="T1154" i="5" s="1"/>
  <c r="C1153" i="5"/>
  <c r="V1153" i="5" s="1"/>
  <c r="R1153" i="5" s="1"/>
  <c r="B1153" i="5"/>
  <c r="T1153" i="5" s="1"/>
  <c r="C1152" i="5"/>
  <c r="B1152" i="5"/>
  <c r="S1152" i="5" s="1"/>
  <c r="C1151" i="5"/>
  <c r="V1151" i="5" s="1"/>
  <c r="B1151" i="5"/>
  <c r="S1151" i="5" s="1"/>
  <c r="C1150" i="5"/>
  <c r="V1150" i="5" s="1"/>
  <c r="H1150" i="5" s="1"/>
  <c r="B1150" i="5"/>
  <c r="C1149" i="5"/>
  <c r="B1149" i="5"/>
  <c r="S1149" i="5" s="1"/>
  <c r="C1148" i="5"/>
  <c r="B1148" i="5"/>
  <c r="S1148" i="5" s="1"/>
  <c r="C1147" i="5"/>
  <c r="V1147" i="5" s="1"/>
  <c r="E1147" i="5" s="1"/>
  <c r="B1147" i="5"/>
  <c r="S1147" i="5" s="1"/>
  <c r="C1146" i="5"/>
  <c r="V1146" i="5" s="1"/>
  <c r="B1146" i="5"/>
  <c r="T1146" i="5" s="1"/>
  <c r="C1145" i="5"/>
  <c r="B1145" i="5"/>
  <c r="C1144" i="5"/>
  <c r="B1144" i="5"/>
  <c r="T1144" i="5" s="1"/>
  <c r="C1143" i="5"/>
  <c r="B1143" i="5"/>
  <c r="S1143" i="5" s="1"/>
  <c r="C1142" i="5"/>
  <c r="V1142" i="5" s="1"/>
  <c r="B1142" i="5"/>
  <c r="C1141" i="5"/>
  <c r="V1141" i="5" s="1"/>
  <c r="H1141" i="5" s="1"/>
  <c r="B1141" i="5"/>
  <c r="T1141" i="5" s="1"/>
  <c r="C1140" i="5"/>
  <c r="B1140" i="5"/>
  <c r="C1139" i="5"/>
  <c r="B1139" i="5"/>
  <c r="T1139" i="5" s="1"/>
  <c r="C1138" i="5"/>
  <c r="V1138" i="5" s="1"/>
  <c r="B1138" i="5"/>
  <c r="S1138" i="5" s="1"/>
  <c r="C1137" i="5"/>
  <c r="B1137" i="5"/>
  <c r="T1137" i="5" s="1"/>
  <c r="C1136" i="5"/>
  <c r="B1136" i="5"/>
  <c r="S1136" i="5" s="1"/>
  <c r="C1135" i="5"/>
  <c r="V1135" i="5" s="1"/>
  <c r="B1135" i="5"/>
  <c r="C1134" i="5"/>
  <c r="V1134" i="5" s="1"/>
  <c r="B1134" i="5"/>
  <c r="S1134" i="5" s="1"/>
  <c r="C1133" i="5"/>
  <c r="B1133" i="5"/>
  <c r="S1133" i="5" s="1"/>
  <c r="C1132" i="5"/>
  <c r="B1132" i="5"/>
  <c r="S1132" i="5" s="1"/>
  <c r="C1131" i="5"/>
  <c r="V1131" i="5" s="1"/>
  <c r="B1131" i="5"/>
  <c r="C1130" i="5"/>
  <c r="B1130" i="5"/>
  <c r="T1130" i="5" s="1"/>
  <c r="C1129" i="5"/>
  <c r="V1129" i="5" s="1"/>
  <c r="B1129" i="5"/>
  <c r="T1129" i="5" s="1"/>
  <c r="C1128" i="5"/>
  <c r="B1128" i="5"/>
  <c r="C1127" i="5"/>
  <c r="B1127" i="5"/>
  <c r="C1126" i="5"/>
  <c r="V1126" i="5" s="1"/>
  <c r="B1126" i="5"/>
  <c r="T1126" i="5" s="1"/>
  <c r="C1125" i="5"/>
  <c r="B1125" i="5"/>
  <c r="T1125" i="5" s="1"/>
  <c r="C1124" i="5"/>
  <c r="V1124" i="5" s="1"/>
  <c r="R1124" i="5" s="1"/>
  <c r="B1124" i="5"/>
  <c r="C1123" i="5"/>
  <c r="B1123" i="5"/>
  <c r="C1122" i="5"/>
  <c r="B1122" i="5"/>
  <c r="T1122" i="5" s="1"/>
  <c r="C1121" i="5"/>
  <c r="V1121" i="5" s="1"/>
  <c r="B1121" i="5"/>
  <c r="C1120" i="5"/>
  <c r="V1120" i="5" s="1"/>
  <c r="B1120" i="5"/>
  <c r="S1120" i="5" s="1"/>
  <c r="C1119" i="5"/>
  <c r="B1119" i="5"/>
  <c r="T1119" i="5" s="1"/>
  <c r="C1118" i="5"/>
  <c r="V1118" i="5" s="1"/>
  <c r="B1118" i="5"/>
  <c r="C1117" i="5"/>
  <c r="V1117" i="5" s="1"/>
  <c r="B1117" i="5"/>
  <c r="C1116" i="5"/>
  <c r="V1116" i="5" s="1"/>
  <c r="B1116" i="5"/>
  <c r="S1116" i="5" s="1"/>
  <c r="C1115" i="5"/>
  <c r="B1115" i="5"/>
  <c r="C1114" i="5"/>
  <c r="B1114" i="5"/>
  <c r="T1114" i="5" s="1"/>
  <c r="C1113" i="5"/>
  <c r="V1113" i="5" s="1"/>
  <c r="B1113" i="5"/>
  <c r="C1112" i="5"/>
  <c r="B1112" i="5"/>
  <c r="C1111" i="5"/>
  <c r="B1111" i="5"/>
  <c r="T1111" i="5" s="1"/>
  <c r="C1110" i="5"/>
  <c r="V1110" i="5" s="1"/>
  <c r="B1110" i="5"/>
  <c r="T1110" i="5" s="1"/>
  <c r="C1109" i="5"/>
  <c r="B1109" i="5"/>
  <c r="T1109" i="5" s="1"/>
  <c r="C1108" i="5"/>
  <c r="V1108" i="5" s="1"/>
  <c r="R1108" i="5" s="1"/>
  <c r="B1108" i="5"/>
  <c r="C1107" i="5"/>
  <c r="B1107" i="5"/>
  <c r="C1106" i="5"/>
  <c r="B1106" i="5"/>
  <c r="S1106" i="5" s="1"/>
  <c r="C1105" i="5"/>
  <c r="V1105" i="5" s="1"/>
  <c r="B1105" i="5"/>
  <c r="C1104" i="5"/>
  <c r="V1104" i="5" s="1"/>
  <c r="B1104" i="5"/>
  <c r="S1104" i="5" s="1"/>
  <c r="C1103" i="5"/>
  <c r="B1103" i="5"/>
  <c r="T1103" i="5" s="1"/>
  <c r="C1102" i="5"/>
  <c r="V1102" i="5" s="1"/>
  <c r="B1102" i="5"/>
  <c r="C1101" i="5"/>
  <c r="V1101" i="5" s="1"/>
  <c r="B1101" i="5"/>
  <c r="T1101" i="5" s="1"/>
  <c r="C1100" i="5"/>
  <c r="V1100" i="5" s="1"/>
  <c r="B1100" i="5"/>
  <c r="S1100" i="5" s="1"/>
  <c r="C1099" i="5"/>
  <c r="B1099" i="5"/>
  <c r="C1098" i="5"/>
  <c r="V1098" i="5" s="1"/>
  <c r="J1098" i="5" s="1"/>
  <c r="B1098" i="5"/>
  <c r="T1098" i="5" s="1"/>
  <c r="C1097" i="5"/>
  <c r="V1097" i="5" s="1"/>
  <c r="E1097" i="5" s="1"/>
  <c r="B1097" i="5"/>
  <c r="S1097" i="5" s="1"/>
  <c r="C1096" i="5"/>
  <c r="B1096" i="5"/>
  <c r="C1095" i="5"/>
  <c r="B1095" i="5"/>
  <c r="T1095" i="5" s="1"/>
  <c r="C1094" i="5"/>
  <c r="B1094" i="5"/>
  <c r="C1093" i="5"/>
  <c r="V1093" i="5" s="1"/>
  <c r="H1093" i="5" s="1"/>
  <c r="B1093" i="5"/>
  <c r="C1092" i="5"/>
  <c r="V1092" i="5" s="1"/>
  <c r="R1092" i="5" s="1"/>
  <c r="B1092" i="5"/>
  <c r="C1091" i="5"/>
  <c r="B1091" i="5"/>
  <c r="C1090" i="5"/>
  <c r="V1090" i="5" s="1"/>
  <c r="B1090" i="5"/>
  <c r="T1090" i="5" s="1"/>
  <c r="C1089" i="5"/>
  <c r="V1089" i="5" s="1"/>
  <c r="B1089" i="5"/>
  <c r="C1088" i="5"/>
  <c r="V1088" i="5" s="1"/>
  <c r="B1088" i="5"/>
  <c r="S1088" i="5" s="1"/>
  <c r="C1087" i="5"/>
  <c r="B1087" i="5"/>
  <c r="T1087" i="5" s="1"/>
  <c r="C1086" i="5"/>
  <c r="V1086" i="5" s="1"/>
  <c r="B1086" i="5"/>
  <c r="C1085" i="5"/>
  <c r="B1085" i="5"/>
  <c r="T1085" i="5" s="1"/>
  <c r="C1084" i="5"/>
  <c r="V1084" i="5" s="1"/>
  <c r="B1084" i="5"/>
  <c r="S1084" i="5" s="1"/>
  <c r="C1083" i="5"/>
  <c r="B1083" i="5"/>
  <c r="T1083" i="5" s="1"/>
  <c r="C1082" i="5"/>
  <c r="V1082" i="5" s="1"/>
  <c r="B1082" i="5"/>
  <c r="T1082" i="5" s="1"/>
  <c r="C1081" i="5"/>
  <c r="V1081" i="5" s="1"/>
  <c r="H1081" i="5" s="1"/>
  <c r="B1081" i="5"/>
  <c r="T1081" i="5" s="1"/>
  <c r="C1080" i="5"/>
  <c r="B1080" i="5"/>
  <c r="C1079" i="5"/>
  <c r="B1079" i="5"/>
  <c r="C1078" i="5"/>
  <c r="B1078" i="5"/>
  <c r="T1078" i="5" s="1"/>
  <c r="C1077" i="5"/>
  <c r="V1077" i="5" s="1"/>
  <c r="B1077" i="5"/>
  <c r="S1077" i="5" s="1"/>
  <c r="C1076" i="5"/>
  <c r="V1076" i="5" s="1"/>
  <c r="R1076" i="5" s="1"/>
  <c r="B1076" i="5"/>
  <c r="C1075" i="5"/>
  <c r="B1075" i="5"/>
  <c r="T1075" i="5" s="1"/>
  <c r="C1074" i="5"/>
  <c r="V1074" i="5" s="1"/>
  <c r="B1074" i="5"/>
  <c r="T1074" i="5" s="1"/>
  <c r="C1073" i="5"/>
  <c r="B1073" i="5"/>
  <c r="T1073" i="5" s="1"/>
  <c r="C1072" i="5"/>
  <c r="V1072" i="5" s="1"/>
  <c r="B1072" i="5"/>
  <c r="S1072" i="5" s="1"/>
  <c r="C1071" i="5"/>
  <c r="B1071" i="5"/>
  <c r="C1070" i="5"/>
  <c r="B1070" i="5"/>
  <c r="T1070" i="5" s="1"/>
  <c r="C1069" i="5"/>
  <c r="V1069" i="5" s="1"/>
  <c r="B1069" i="5"/>
  <c r="C1068" i="5"/>
  <c r="V1068" i="5" s="1"/>
  <c r="B1068" i="5"/>
  <c r="S1068" i="5" s="1"/>
  <c r="C1067" i="5"/>
  <c r="B1067" i="5"/>
  <c r="T1067" i="5" s="1"/>
  <c r="C1066" i="5"/>
  <c r="B1066" i="5"/>
  <c r="C1065" i="5"/>
  <c r="V1065" i="5" s="1"/>
  <c r="H1065" i="5" s="1"/>
  <c r="B1065" i="5"/>
  <c r="T1065" i="5" s="1"/>
  <c r="C1064" i="5"/>
  <c r="B1064" i="5"/>
  <c r="C1063" i="5"/>
  <c r="B1063" i="5"/>
  <c r="T1063" i="5" s="1"/>
  <c r="C1062" i="5"/>
  <c r="V1062" i="5" s="1"/>
  <c r="B1062" i="5"/>
  <c r="T1062" i="5" s="1"/>
  <c r="C1061" i="5"/>
  <c r="V1061" i="5" s="1"/>
  <c r="B1061" i="5"/>
  <c r="S1061" i="5" s="1"/>
  <c r="C1060" i="5"/>
  <c r="V1060" i="5" s="1"/>
  <c r="R1060" i="5" s="1"/>
  <c r="B1060" i="5"/>
  <c r="C1059" i="5"/>
  <c r="B1059" i="5"/>
  <c r="T1059" i="5" s="1"/>
  <c r="C1058" i="5"/>
  <c r="V1058" i="5" s="1"/>
  <c r="B1058" i="5"/>
  <c r="C1057" i="5"/>
  <c r="V1057" i="5" s="1"/>
  <c r="B1057" i="5"/>
  <c r="T1057" i="5" s="1"/>
  <c r="C1056" i="5"/>
  <c r="V1056" i="5" s="1"/>
  <c r="B1056" i="5"/>
  <c r="S1056" i="5" s="1"/>
  <c r="C1055" i="5"/>
  <c r="B1055" i="5"/>
  <c r="T1055" i="5" s="1"/>
  <c r="C1054" i="5"/>
  <c r="B1054" i="5"/>
  <c r="T1054" i="5" s="1"/>
  <c r="C1053" i="5"/>
  <c r="V1053" i="5" s="1"/>
  <c r="B1053" i="5"/>
  <c r="C1052" i="5"/>
  <c r="V1052" i="5" s="1"/>
  <c r="B1052" i="5"/>
  <c r="S1052" i="5" s="1"/>
  <c r="C1051" i="5"/>
  <c r="B1051" i="5"/>
  <c r="T1051" i="5" s="1"/>
  <c r="C1050" i="5"/>
  <c r="B1050" i="5"/>
  <c r="T1050" i="5" s="1"/>
  <c r="C1049" i="5"/>
  <c r="V1049" i="5" s="1"/>
  <c r="B1049" i="5"/>
  <c r="S1049" i="5" s="1"/>
  <c r="C1048" i="5"/>
  <c r="B1048" i="5"/>
  <c r="C1047" i="5"/>
  <c r="B1047" i="5"/>
  <c r="T1047" i="5" s="1"/>
  <c r="C1046" i="5"/>
  <c r="V1046" i="5" s="1"/>
  <c r="B1046" i="5"/>
  <c r="T1046" i="5" s="1"/>
  <c r="C1045" i="5"/>
  <c r="V1045" i="5" s="1"/>
  <c r="B1045" i="5"/>
  <c r="C1044" i="5"/>
  <c r="V1044" i="5" s="1"/>
  <c r="R1044" i="5" s="1"/>
  <c r="B1044" i="5"/>
  <c r="C1043" i="5"/>
  <c r="B1043" i="5"/>
  <c r="T1043" i="5" s="1"/>
  <c r="C1042" i="5"/>
  <c r="V1042" i="5" s="1"/>
  <c r="B1042" i="5"/>
  <c r="C1041" i="5"/>
  <c r="V1041" i="5" s="1"/>
  <c r="B1041" i="5"/>
  <c r="T1041" i="5" s="1"/>
  <c r="C1040" i="5"/>
  <c r="V1040" i="5" s="1"/>
  <c r="B1040" i="5"/>
  <c r="S1040" i="5" s="1"/>
  <c r="C1039" i="5"/>
  <c r="B1039" i="5"/>
  <c r="T1039" i="5" s="1"/>
  <c r="C1038" i="5"/>
  <c r="B1038" i="5"/>
  <c r="T1038" i="5" s="1"/>
  <c r="C1037" i="5"/>
  <c r="V1037" i="5" s="1"/>
  <c r="B1037" i="5"/>
  <c r="S1037" i="5" s="1"/>
  <c r="C1036" i="5"/>
  <c r="V1036" i="5" s="1"/>
  <c r="B1036" i="5"/>
  <c r="S1036" i="5" s="1"/>
  <c r="C1035" i="5"/>
  <c r="B1035" i="5"/>
  <c r="T1035" i="5" s="1"/>
  <c r="C1034" i="5"/>
  <c r="B1034" i="5"/>
  <c r="T1034" i="5" s="1"/>
  <c r="C1033" i="5"/>
  <c r="V1033" i="5" s="1"/>
  <c r="B1033" i="5"/>
  <c r="S1033" i="5" s="1"/>
  <c r="C1032" i="5"/>
  <c r="B1032" i="5"/>
  <c r="C1031" i="5"/>
  <c r="B1031" i="5"/>
  <c r="T1031" i="5" s="1"/>
  <c r="C1030" i="5"/>
  <c r="V1030" i="5" s="1"/>
  <c r="B1030" i="5"/>
  <c r="T1030" i="5" s="1"/>
  <c r="C1029" i="5"/>
  <c r="V1029" i="5" s="1"/>
  <c r="B1029" i="5"/>
  <c r="C1028" i="5"/>
  <c r="V1028" i="5" s="1"/>
  <c r="B1028" i="5"/>
  <c r="C1027" i="5"/>
  <c r="B1027" i="5"/>
  <c r="T1027" i="5" s="1"/>
  <c r="C1026" i="5"/>
  <c r="V1026" i="5" s="1"/>
  <c r="B1026" i="5"/>
  <c r="C1025" i="5"/>
  <c r="V1025" i="5" s="1"/>
  <c r="H1025" i="5" s="1"/>
  <c r="B1025" i="5"/>
  <c r="C1024" i="5"/>
  <c r="V1024" i="5" s="1"/>
  <c r="B1024" i="5"/>
  <c r="S1024" i="5" s="1"/>
  <c r="C1023" i="5"/>
  <c r="B1023" i="5"/>
  <c r="T1023" i="5" s="1"/>
  <c r="C1022" i="5"/>
  <c r="V1022" i="5" s="1"/>
  <c r="B1022" i="5"/>
  <c r="C1021" i="5"/>
  <c r="V1021" i="5" s="1"/>
  <c r="B1021" i="5"/>
  <c r="C1020" i="5"/>
  <c r="B1020" i="5"/>
  <c r="S1020" i="5" s="1"/>
  <c r="C1019" i="5"/>
  <c r="B1019" i="5"/>
  <c r="T1019" i="5" s="1"/>
  <c r="C1018" i="5"/>
  <c r="V1018" i="5" s="1"/>
  <c r="B1018" i="5"/>
  <c r="T1018" i="5" s="1"/>
  <c r="C1017" i="5"/>
  <c r="V1017" i="5" s="1"/>
  <c r="B1017" i="5"/>
  <c r="T1017" i="5" s="1"/>
  <c r="C1016" i="5"/>
  <c r="B1016" i="5"/>
  <c r="C1015" i="5"/>
  <c r="B1015" i="5"/>
  <c r="T1015" i="5" s="1"/>
  <c r="C1014" i="5"/>
  <c r="B1014" i="5"/>
  <c r="T1014" i="5" s="1"/>
  <c r="C1013" i="5"/>
  <c r="V1013" i="5" s="1"/>
  <c r="E1013" i="5" s="1"/>
  <c r="B1013" i="5"/>
  <c r="C1012" i="5"/>
  <c r="V1012" i="5" s="1"/>
  <c r="R1012" i="5" s="1"/>
  <c r="B1012" i="5"/>
  <c r="C1011" i="5"/>
  <c r="B1011" i="5"/>
  <c r="T1011" i="5" s="1"/>
  <c r="C1010" i="5"/>
  <c r="V1010" i="5" s="1"/>
  <c r="B1010" i="5"/>
  <c r="T1010" i="5" s="1"/>
  <c r="C1009" i="5"/>
  <c r="V1009" i="5" s="1"/>
  <c r="H1009" i="5" s="1"/>
  <c r="B1009" i="5"/>
  <c r="C1008" i="5"/>
  <c r="V1008" i="5" s="1"/>
  <c r="B1008" i="5"/>
  <c r="S1008" i="5" s="1"/>
  <c r="C1007" i="5"/>
  <c r="B1007" i="5"/>
  <c r="C1006" i="5"/>
  <c r="B1006" i="5"/>
  <c r="T1006" i="5" s="1"/>
  <c r="C1005" i="5"/>
  <c r="V1005" i="5" s="1"/>
  <c r="B1005" i="5"/>
  <c r="T1005" i="5" s="1"/>
  <c r="C1004" i="5"/>
  <c r="B1004" i="5"/>
  <c r="S1004" i="5" s="1"/>
  <c r="C1003" i="5"/>
  <c r="B1003" i="5"/>
  <c r="C1002" i="5"/>
  <c r="B1002" i="5"/>
  <c r="C1001" i="5"/>
  <c r="V1001" i="5" s="1"/>
  <c r="B1001" i="5"/>
  <c r="C1000" i="5"/>
  <c r="V1000" i="5" s="1"/>
  <c r="F1000" i="5" s="1"/>
  <c r="B1000" i="5"/>
  <c r="C999" i="5"/>
  <c r="B999" i="5"/>
  <c r="T999" i="5" s="1"/>
  <c r="C998" i="5"/>
  <c r="V998" i="5" s="1"/>
  <c r="B998" i="5"/>
  <c r="C997" i="5"/>
  <c r="V997" i="5" s="1"/>
  <c r="E997" i="5" s="1"/>
  <c r="B997" i="5"/>
  <c r="T997" i="5" s="1"/>
  <c r="C996" i="5"/>
  <c r="V996" i="5" s="1"/>
  <c r="R996" i="5" s="1"/>
  <c r="B996" i="5"/>
  <c r="S996" i="5" s="1"/>
  <c r="C995" i="5"/>
  <c r="B995" i="5"/>
  <c r="T995" i="5" s="1"/>
  <c r="C994" i="5"/>
  <c r="V994" i="5" s="1"/>
  <c r="B994" i="5"/>
  <c r="C993" i="5"/>
  <c r="V993" i="5" s="1"/>
  <c r="B993" i="5"/>
  <c r="T993" i="5" s="1"/>
  <c r="C992" i="5"/>
  <c r="V992" i="5" s="1"/>
  <c r="B992" i="5"/>
  <c r="S992" i="5" s="1"/>
  <c r="C991" i="5"/>
  <c r="B991" i="5"/>
  <c r="T991" i="5" s="1"/>
  <c r="C990" i="5"/>
  <c r="V990" i="5" s="1"/>
  <c r="H990" i="5" s="1"/>
  <c r="B990" i="5"/>
  <c r="T990" i="5" s="1"/>
  <c r="C989" i="5"/>
  <c r="V989" i="5" s="1"/>
  <c r="H989" i="5" s="1"/>
  <c r="B989" i="5"/>
  <c r="C988" i="5"/>
  <c r="B988" i="5"/>
  <c r="C987" i="5"/>
  <c r="B987" i="5"/>
  <c r="C986" i="5"/>
  <c r="B986" i="5"/>
  <c r="T986" i="5" s="1"/>
  <c r="C985" i="5"/>
  <c r="V985" i="5" s="1"/>
  <c r="B985" i="5"/>
  <c r="T985" i="5" s="1"/>
  <c r="C984" i="5"/>
  <c r="B984" i="5"/>
  <c r="C983" i="5"/>
  <c r="B983" i="5"/>
  <c r="C982" i="5"/>
  <c r="B982" i="5"/>
  <c r="C981" i="5"/>
  <c r="B981" i="5"/>
  <c r="S981" i="5" s="1"/>
  <c r="C980" i="5"/>
  <c r="V980" i="5" s="1"/>
  <c r="B980" i="5"/>
  <c r="S980" i="5" s="1"/>
  <c r="C979" i="5"/>
  <c r="B979" i="5"/>
  <c r="T979" i="5" s="1"/>
  <c r="C978" i="5"/>
  <c r="B978" i="5"/>
  <c r="C977" i="5"/>
  <c r="V977" i="5" s="1"/>
  <c r="B977" i="5"/>
  <c r="C976" i="5"/>
  <c r="B976" i="5"/>
  <c r="S976" i="5" s="1"/>
  <c r="C975" i="5"/>
  <c r="B975" i="5"/>
  <c r="C974" i="5"/>
  <c r="V974" i="5" s="1"/>
  <c r="B974" i="5"/>
  <c r="T974" i="5" s="1"/>
  <c r="C973" i="5"/>
  <c r="B973" i="5"/>
  <c r="T973" i="5" s="1"/>
  <c r="C972" i="5"/>
  <c r="V972" i="5" s="1"/>
  <c r="R972" i="5" s="1"/>
  <c r="B972" i="5"/>
  <c r="S972" i="5" s="1"/>
  <c r="C971" i="5"/>
  <c r="B971" i="5"/>
  <c r="T971" i="5" s="1"/>
  <c r="C970" i="5"/>
  <c r="B970" i="5"/>
  <c r="C969" i="5"/>
  <c r="B969" i="5"/>
  <c r="T969" i="5" s="1"/>
  <c r="C968" i="5"/>
  <c r="V968" i="5" s="1"/>
  <c r="B968" i="5"/>
  <c r="C967" i="5"/>
  <c r="B967" i="5"/>
  <c r="T967" i="5" s="1"/>
  <c r="C966" i="5"/>
  <c r="B966" i="5"/>
  <c r="T966" i="5" s="1"/>
  <c r="C965" i="5"/>
  <c r="V965" i="5" s="1"/>
  <c r="H965" i="5" s="1"/>
  <c r="B965" i="5"/>
  <c r="C964" i="5"/>
  <c r="V964" i="5" s="1"/>
  <c r="B964" i="5"/>
  <c r="C963" i="5"/>
  <c r="B963" i="5"/>
  <c r="T963" i="5" s="1"/>
  <c r="C962" i="5"/>
  <c r="V962" i="5" s="1"/>
  <c r="B962" i="5"/>
  <c r="T962" i="5" s="1"/>
  <c r="C961" i="5"/>
  <c r="V961" i="5" s="1"/>
  <c r="B961" i="5"/>
  <c r="C960" i="5"/>
  <c r="V960" i="5" s="1"/>
  <c r="B960" i="5"/>
  <c r="S960" i="5" s="1"/>
  <c r="C959" i="5"/>
  <c r="B959" i="5"/>
  <c r="T959" i="5" s="1"/>
  <c r="C958" i="5"/>
  <c r="V958" i="5" s="1"/>
  <c r="J958" i="5" s="1"/>
  <c r="B958" i="5"/>
  <c r="T958" i="5" s="1"/>
  <c r="C957" i="5"/>
  <c r="B957" i="5"/>
  <c r="C956" i="5"/>
  <c r="V956" i="5" s="1"/>
  <c r="J956" i="5" s="1"/>
  <c r="B956" i="5"/>
  <c r="S956" i="5" s="1"/>
  <c r="C955" i="5"/>
  <c r="B955" i="5"/>
  <c r="T955" i="5" s="1"/>
  <c r="C954" i="5"/>
  <c r="V954" i="5" s="1"/>
  <c r="H954" i="5" s="1"/>
  <c r="B954" i="5"/>
  <c r="C953" i="5"/>
  <c r="V953" i="5" s="1"/>
  <c r="F953" i="5" s="1"/>
  <c r="B953" i="5"/>
  <c r="C952" i="5"/>
  <c r="V952" i="5" s="1"/>
  <c r="B952" i="5"/>
  <c r="C951" i="5"/>
  <c r="B951" i="5"/>
  <c r="T951" i="5" s="1"/>
  <c r="C950" i="5"/>
  <c r="V950" i="5" s="1"/>
  <c r="B950" i="5"/>
  <c r="C949" i="5"/>
  <c r="B949" i="5"/>
  <c r="C948" i="5"/>
  <c r="V948" i="5" s="1"/>
  <c r="B948" i="5"/>
  <c r="T948" i="5" s="1"/>
  <c r="C947" i="5"/>
  <c r="V947" i="5" s="1"/>
  <c r="B947" i="5"/>
  <c r="C946" i="5"/>
  <c r="B946" i="5"/>
  <c r="C945" i="5"/>
  <c r="B945" i="5"/>
  <c r="S945" i="5" s="1"/>
  <c r="C944" i="5"/>
  <c r="V944" i="5" s="1"/>
  <c r="B944" i="5"/>
  <c r="C943" i="5"/>
  <c r="B943" i="5"/>
  <c r="T943" i="5" s="1"/>
  <c r="C942" i="5"/>
  <c r="B942" i="5"/>
  <c r="C941" i="5"/>
  <c r="B941" i="5"/>
  <c r="T941" i="5" s="1"/>
  <c r="C940" i="5"/>
  <c r="V940" i="5" s="1"/>
  <c r="B940" i="5"/>
  <c r="T940" i="5" s="1"/>
  <c r="C939" i="5"/>
  <c r="V939" i="5" s="1"/>
  <c r="B939" i="5"/>
  <c r="T939" i="5" s="1"/>
  <c r="C938" i="5"/>
  <c r="V938" i="5" s="1"/>
  <c r="B938" i="5"/>
  <c r="T938" i="5" s="1"/>
  <c r="C937" i="5"/>
  <c r="V937" i="5" s="1"/>
  <c r="B937" i="5"/>
  <c r="C936" i="5"/>
  <c r="V936" i="5" s="1"/>
  <c r="B936" i="5"/>
  <c r="T936" i="5" s="1"/>
  <c r="C935" i="5"/>
  <c r="V935" i="5" s="1"/>
  <c r="B935" i="5"/>
  <c r="T935" i="5" s="1"/>
  <c r="C934" i="5"/>
  <c r="V934" i="5" s="1"/>
  <c r="B934" i="5"/>
  <c r="C933" i="5"/>
  <c r="V933" i="5" s="1"/>
  <c r="H933" i="5" s="1"/>
  <c r="B933" i="5"/>
  <c r="S933" i="5" s="1"/>
  <c r="C932" i="5"/>
  <c r="V932" i="5" s="1"/>
  <c r="B932" i="5"/>
  <c r="T932" i="5" s="1"/>
  <c r="C931" i="5"/>
  <c r="B931" i="5"/>
  <c r="C930" i="5"/>
  <c r="B930" i="5"/>
  <c r="T930" i="5" s="1"/>
  <c r="C929" i="5"/>
  <c r="B929" i="5"/>
  <c r="C928" i="5"/>
  <c r="V928" i="5" s="1"/>
  <c r="B928" i="5"/>
  <c r="C927" i="5"/>
  <c r="B927" i="5"/>
  <c r="T927" i="5" s="1"/>
  <c r="C926" i="5"/>
  <c r="B926" i="5"/>
  <c r="C925" i="5"/>
  <c r="V925" i="5" s="1"/>
  <c r="E925" i="5" s="1"/>
  <c r="B925" i="5"/>
  <c r="S925" i="5" s="1"/>
  <c r="C924" i="5"/>
  <c r="V924" i="5" s="1"/>
  <c r="B924" i="5"/>
  <c r="T924" i="5" s="1"/>
  <c r="C923" i="5"/>
  <c r="V923" i="5" s="1"/>
  <c r="B923" i="5"/>
  <c r="T923" i="5" s="1"/>
  <c r="C922" i="5"/>
  <c r="B922" i="5"/>
  <c r="T922" i="5" s="1"/>
  <c r="C921" i="5"/>
  <c r="V921" i="5" s="1"/>
  <c r="J921" i="5" s="1"/>
  <c r="B921" i="5"/>
  <c r="C920" i="5"/>
  <c r="V920" i="5" s="1"/>
  <c r="B920" i="5"/>
  <c r="T920" i="5" s="1"/>
  <c r="C919" i="5"/>
  <c r="V919" i="5" s="1"/>
  <c r="J919" i="5" s="1"/>
  <c r="B919" i="5"/>
  <c r="T919" i="5" s="1"/>
  <c r="C918" i="5"/>
  <c r="V918" i="5" s="1"/>
  <c r="B918" i="5"/>
  <c r="C917" i="5"/>
  <c r="B917" i="5"/>
  <c r="T917" i="5" s="1"/>
  <c r="C916" i="5"/>
  <c r="V916" i="5" s="1"/>
  <c r="B916" i="5"/>
  <c r="T916" i="5" s="1"/>
  <c r="C915" i="5"/>
  <c r="B915" i="5"/>
  <c r="C914" i="5"/>
  <c r="B914" i="5"/>
  <c r="T914" i="5" s="1"/>
  <c r="C913" i="5"/>
  <c r="B913" i="5"/>
  <c r="T913" i="5" s="1"/>
  <c r="C912" i="5"/>
  <c r="V912" i="5" s="1"/>
  <c r="B912" i="5"/>
  <c r="C911" i="5"/>
  <c r="B911" i="5"/>
  <c r="T911" i="5" s="1"/>
  <c r="C910" i="5"/>
  <c r="B910" i="5"/>
  <c r="C909" i="5"/>
  <c r="V909" i="5" s="1"/>
  <c r="B909" i="5"/>
  <c r="T909" i="5" s="1"/>
  <c r="C908" i="5"/>
  <c r="V908" i="5" s="1"/>
  <c r="B908" i="5"/>
  <c r="C907" i="5"/>
  <c r="V907" i="5" s="1"/>
  <c r="B907" i="5"/>
  <c r="T907" i="5" s="1"/>
  <c r="C906" i="5"/>
  <c r="B906" i="5"/>
  <c r="C905" i="5"/>
  <c r="V905" i="5" s="1"/>
  <c r="B905" i="5"/>
  <c r="T905" i="5" s="1"/>
  <c r="C904" i="5"/>
  <c r="V904" i="5" s="1"/>
  <c r="B904" i="5"/>
  <c r="T904" i="5" s="1"/>
  <c r="C903" i="5"/>
  <c r="V903" i="5" s="1"/>
  <c r="J903" i="5" s="1"/>
  <c r="B903" i="5"/>
  <c r="T903" i="5" s="1"/>
  <c r="C902" i="5"/>
  <c r="B902" i="5"/>
  <c r="T902" i="5" s="1"/>
  <c r="C901" i="5"/>
  <c r="B901" i="5"/>
  <c r="C900" i="5"/>
  <c r="V900" i="5" s="1"/>
  <c r="B900" i="5"/>
  <c r="T900" i="5" s="1"/>
  <c r="C899" i="5"/>
  <c r="B899" i="5"/>
  <c r="C898" i="5"/>
  <c r="V898" i="5" s="1"/>
  <c r="B898" i="5"/>
  <c r="T898" i="5" s="1"/>
  <c r="C897" i="5"/>
  <c r="B897" i="5"/>
  <c r="T897" i="5" s="1"/>
  <c r="C896" i="5"/>
  <c r="V896" i="5" s="1"/>
  <c r="F896" i="5" s="1"/>
  <c r="B896" i="5"/>
  <c r="T896" i="5" s="1"/>
  <c r="C895" i="5"/>
  <c r="V895" i="5" s="1"/>
  <c r="H895" i="5" s="1"/>
  <c r="B895" i="5"/>
  <c r="T895" i="5" s="1"/>
  <c r="C894" i="5"/>
  <c r="B894" i="5"/>
  <c r="C893" i="5"/>
  <c r="V893" i="5" s="1"/>
  <c r="H893" i="5" s="1"/>
  <c r="B893" i="5"/>
  <c r="S893" i="5" s="1"/>
  <c r="C892" i="5"/>
  <c r="V892" i="5" s="1"/>
  <c r="J892" i="5" s="1"/>
  <c r="B892" i="5"/>
  <c r="T892" i="5" s="1"/>
  <c r="C891" i="5"/>
  <c r="B891" i="5"/>
  <c r="T891" i="5" s="1"/>
  <c r="C890" i="5"/>
  <c r="B890" i="5"/>
  <c r="T890" i="5" s="1"/>
  <c r="C889" i="5"/>
  <c r="B889" i="5"/>
  <c r="T889" i="5" s="1"/>
  <c r="C888" i="5"/>
  <c r="V888" i="5" s="1"/>
  <c r="J888" i="5" s="1"/>
  <c r="B888" i="5"/>
  <c r="T888" i="5" s="1"/>
  <c r="C887" i="5"/>
  <c r="B887" i="5"/>
  <c r="T887" i="5" s="1"/>
  <c r="C886" i="5"/>
  <c r="V886" i="5" s="1"/>
  <c r="J886" i="5" s="1"/>
  <c r="B886" i="5"/>
  <c r="C885" i="5"/>
  <c r="B885" i="5"/>
  <c r="S885" i="5" s="1"/>
  <c r="C884" i="5"/>
  <c r="V884" i="5" s="1"/>
  <c r="B884" i="5"/>
  <c r="C883" i="5"/>
  <c r="B883" i="5"/>
  <c r="C882" i="5"/>
  <c r="B882" i="5"/>
  <c r="T882" i="5" s="1"/>
  <c r="C881" i="5"/>
  <c r="B881" i="5"/>
  <c r="C880" i="5"/>
  <c r="V880" i="5" s="1"/>
  <c r="H880" i="5" s="1"/>
  <c r="B880" i="5"/>
  <c r="T880" i="5" s="1"/>
  <c r="C879" i="5"/>
  <c r="V879" i="5" s="1"/>
  <c r="H879" i="5" s="1"/>
  <c r="B879" i="5"/>
  <c r="T879" i="5" s="1"/>
  <c r="C878" i="5"/>
  <c r="B878" i="5"/>
  <c r="C877" i="5"/>
  <c r="V877" i="5" s="1"/>
  <c r="J877" i="5" s="1"/>
  <c r="B877" i="5"/>
  <c r="C876" i="5"/>
  <c r="V876" i="5" s="1"/>
  <c r="B876" i="5"/>
  <c r="T876" i="5" s="1"/>
  <c r="C875" i="5"/>
  <c r="V875" i="5" s="1"/>
  <c r="J875" i="5" s="1"/>
  <c r="B875" i="5"/>
  <c r="T875" i="5" s="1"/>
  <c r="C874" i="5"/>
  <c r="B874" i="5"/>
  <c r="T874" i="5" s="1"/>
  <c r="C873" i="5"/>
  <c r="B873" i="5"/>
  <c r="C872" i="5"/>
  <c r="V872" i="5" s="1"/>
  <c r="J872" i="5" s="1"/>
  <c r="B872" i="5"/>
  <c r="T872" i="5" s="1"/>
  <c r="C871" i="5"/>
  <c r="B871" i="5"/>
  <c r="C870" i="5"/>
  <c r="B870" i="5"/>
  <c r="T870" i="5" s="1"/>
  <c r="C869" i="5"/>
  <c r="B869" i="5"/>
  <c r="C868" i="5"/>
  <c r="B868" i="5"/>
  <c r="C867" i="5"/>
  <c r="B867" i="5"/>
  <c r="C866" i="5"/>
  <c r="B866" i="5"/>
  <c r="T866" i="5" s="1"/>
  <c r="C865" i="5"/>
  <c r="B865" i="5"/>
  <c r="C864" i="5"/>
  <c r="V864" i="5" s="1"/>
  <c r="R864" i="5" s="1"/>
  <c r="B864" i="5"/>
  <c r="T864" i="5" s="1"/>
  <c r="C863" i="5"/>
  <c r="V863" i="5" s="1"/>
  <c r="H863" i="5" s="1"/>
  <c r="B863" i="5"/>
  <c r="T863" i="5" s="1"/>
  <c r="C862" i="5"/>
  <c r="B862" i="5"/>
  <c r="T862" i="5" s="1"/>
  <c r="C861" i="5"/>
  <c r="V861" i="5" s="1"/>
  <c r="B861" i="5"/>
  <c r="T861" i="5" s="1"/>
  <c r="C860" i="5"/>
  <c r="V860" i="5" s="1"/>
  <c r="J860" i="5" s="1"/>
  <c r="B860" i="5"/>
  <c r="T860" i="5" s="1"/>
  <c r="C859" i="5"/>
  <c r="V859" i="5" s="1"/>
  <c r="J859" i="5" s="1"/>
  <c r="B859" i="5"/>
  <c r="T859" i="5" s="1"/>
  <c r="C858" i="5"/>
  <c r="B858" i="5"/>
  <c r="C857" i="5"/>
  <c r="B857" i="5"/>
  <c r="T857" i="5" s="1"/>
  <c r="C856" i="5"/>
  <c r="V856" i="5" s="1"/>
  <c r="J856" i="5" s="1"/>
  <c r="B856" i="5"/>
  <c r="C855" i="5"/>
  <c r="B855" i="5"/>
  <c r="T855" i="5" s="1"/>
  <c r="C854" i="5"/>
  <c r="V854" i="5" s="1"/>
  <c r="J854" i="5" s="1"/>
  <c r="B854" i="5"/>
  <c r="T854" i="5" s="1"/>
  <c r="C853" i="5"/>
  <c r="B853" i="5"/>
  <c r="C852" i="5"/>
  <c r="B852" i="5"/>
  <c r="T852" i="5" s="1"/>
  <c r="C851" i="5"/>
  <c r="B851" i="5"/>
  <c r="S851" i="5" s="1"/>
  <c r="C850" i="5"/>
  <c r="B850" i="5"/>
  <c r="C849" i="5"/>
  <c r="V849" i="5" s="1"/>
  <c r="B849" i="5"/>
  <c r="C848" i="5"/>
  <c r="B848" i="5"/>
  <c r="C847" i="5"/>
  <c r="V847" i="5" s="1"/>
  <c r="F847" i="5" s="1"/>
  <c r="B847" i="5"/>
  <c r="C846" i="5"/>
  <c r="B846" i="5"/>
  <c r="T846" i="5" s="1"/>
  <c r="C845" i="5"/>
  <c r="V845" i="5" s="1"/>
  <c r="J845" i="5" s="1"/>
  <c r="B845" i="5"/>
  <c r="S845" i="5" s="1"/>
  <c r="C844" i="5"/>
  <c r="B844" i="5"/>
  <c r="T844" i="5" s="1"/>
  <c r="C843" i="5"/>
  <c r="V843" i="5" s="1"/>
  <c r="B843" i="5"/>
  <c r="S843" i="5" s="1"/>
  <c r="C842" i="5"/>
  <c r="V842" i="5" s="1"/>
  <c r="F842" i="5" s="1"/>
  <c r="B842" i="5"/>
  <c r="C841" i="5"/>
  <c r="V841" i="5" s="1"/>
  <c r="B841" i="5"/>
  <c r="S841" i="5" s="1"/>
  <c r="C840" i="5"/>
  <c r="B840" i="5"/>
  <c r="C839" i="5"/>
  <c r="V839" i="5" s="1"/>
  <c r="J839" i="5" s="1"/>
  <c r="B839" i="5"/>
  <c r="C838" i="5"/>
  <c r="B838" i="5"/>
  <c r="C837" i="5"/>
  <c r="V837" i="5" s="1"/>
  <c r="J837" i="5" s="1"/>
  <c r="B837" i="5"/>
  <c r="C836" i="5"/>
  <c r="B836" i="5"/>
  <c r="C835" i="5"/>
  <c r="B835" i="5"/>
  <c r="S835" i="5" s="1"/>
  <c r="C834" i="5"/>
  <c r="V834" i="5" s="1"/>
  <c r="H834" i="5" s="1"/>
  <c r="B834" i="5"/>
  <c r="T834" i="5" s="1"/>
  <c r="C833" i="5"/>
  <c r="V833" i="5" s="1"/>
  <c r="B833" i="5"/>
  <c r="C832" i="5"/>
  <c r="B832" i="5"/>
  <c r="T832" i="5" s="1"/>
  <c r="C831" i="5"/>
  <c r="V831" i="5" s="1"/>
  <c r="H831" i="5" s="1"/>
  <c r="B831" i="5"/>
  <c r="C830" i="5"/>
  <c r="V830" i="5" s="1"/>
  <c r="B830" i="5"/>
  <c r="T830" i="5" s="1"/>
  <c r="C829" i="5"/>
  <c r="V829" i="5" s="1"/>
  <c r="J829" i="5" s="1"/>
  <c r="B829" i="5"/>
  <c r="S829" i="5" s="1"/>
  <c r="C828" i="5"/>
  <c r="B828" i="5"/>
  <c r="S828" i="5" s="1"/>
  <c r="C827" i="5"/>
  <c r="V827" i="5" s="1"/>
  <c r="B827" i="5"/>
  <c r="C826" i="5"/>
  <c r="V826" i="5" s="1"/>
  <c r="B826" i="5"/>
  <c r="T826" i="5" s="1"/>
  <c r="C825" i="5"/>
  <c r="V825" i="5" s="1"/>
  <c r="B825" i="5"/>
  <c r="S825" i="5" s="1"/>
  <c r="C824" i="5"/>
  <c r="V824" i="5" s="1"/>
  <c r="B824" i="5"/>
  <c r="S824" i="5" s="1"/>
  <c r="C823" i="5"/>
  <c r="V823" i="5" s="1"/>
  <c r="J823" i="5" s="1"/>
  <c r="B823" i="5"/>
  <c r="S823" i="5" s="1"/>
  <c r="C822" i="5"/>
  <c r="B822" i="5"/>
  <c r="C821" i="5"/>
  <c r="V821" i="5" s="1"/>
  <c r="B821" i="5"/>
  <c r="S821" i="5" s="1"/>
  <c r="C820" i="5"/>
  <c r="V820" i="5" s="1"/>
  <c r="J820" i="5" s="1"/>
  <c r="B820" i="5"/>
  <c r="C819" i="5"/>
  <c r="V819" i="5" s="1"/>
  <c r="B819" i="5"/>
  <c r="C818" i="5"/>
  <c r="V818" i="5" s="1"/>
  <c r="R818" i="5" s="1"/>
  <c r="B818" i="5"/>
  <c r="T818" i="5" s="1"/>
  <c r="C817" i="5"/>
  <c r="B817" i="5"/>
  <c r="S817" i="5" s="1"/>
  <c r="C816" i="5"/>
  <c r="B816" i="5"/>
  <c r="T816" i="5" s="1"/>
  <c r="C815" i="5"/>
  <c r="V815" i="5" s="1"/>
  <c r="R815" i="5" s="1"/>
  <c r="B815" i="5"/>
  <c r="S815" i="5" s="1"/>
  <c r="C814" i="5"/>
  <c r="V814" i="5" s="1"/>
  <c r="B814" i="5"/>
  <c r="C813" i="5"/>
  <c r="B813" i="5"/>
  <c r="S813" i="5" s="1"/>
  <c r="C812" i="5"/>
  <c r="V812" i="5" s="1"/>
  <c r="J812" i="5" s="1"/>
  <c r="B812" i="5"/>
  <c r="C811" i="5"/>
  <c r="V811" i="5" s="1"/>
  <c r="B811" i="5"/>
  <c r="S811" i="5" s="1"/>
  <c r="C810" i="5"/>
  <c r="B810" i="5"/>
  <c r="T810" i="5" s="1"/>
  <c r="C809" i="5"/>
  <c r="V809" i="5" s="1"/>
  <c r="R809" i="5" s="1"/>
  <c r="B809" i="5"/>
  <c r="S809" i="5" s="1"/>
  <c r="C808" i="5"/>
  <c r="V808" i="5" s="1"/>
  <c r="I808" i="5" s="1"/>
  <c r="B808" i="5"/>
  <c r="C807" i="5"/>
  <c r="B807" i="5"/>
  <c r="S807" i="5" s="1"/>
  <c r="C806" i="5"/>
  <c r="V806" i="5" s="1"/>
  <c r="F806" i="5" s="1"/>
  <c r="B806" i="5"/>
  <c r="C805" i="5"/>
  <c r="V805" i="5" s="1"/>
  <c r="B805" i="5"/>
  <c r="T805" i="5" s="1"/>
  <c r="C804" i="5"/>
  <c r="V804" i="5" s="1"/>
  <c r="B804" i="5"/>
  <c r="C803" i="5"/>
  <c r="V803" i="5" s="1"/>
  <c r="I803" i="5" s="1"/>
  <c r="B803" i="5"/>
  <c r="C802" i="5"/>
  <c r="V802" i="5" s="1"/>
  <c r="B802" i="5"/>
  <c r="S802" i="5" s="1"/>
  <c r="C801" i="5"/>
  <c r="V801" i="5" s="1"/>
  <c r="B801" i="5"/>
  <c r="S801" i="5" s="1"/>
  <c r="C800" i="5"/>
  <c r="V800" i="5" s="1"/>
  <c r="R800" i="5" s="1"/>
  <c r="B800" i="5"/>
  <c r="C799" i="5"/>
  <c r="V799" i="5" s="1"/>
  <c r="B799" i="5"/>
  <c r="S799" i="5" s="1"/>
  <c r="C798" i="5"/>
  <c r="B798" i="5"/>
  <c r="S798" i="5" s="1"/>
  <c r="C797" i="5"/>
  <c r="V797" i="5" s="1"/>
  <c r="B797" i="5"/>
  <c r="T797" i="5" s="1"/>
  <c r="C796" i="5"/>
  <c r="V796" i="5" s="1"/>
  <c r="R796" i="5" s="1"/>
  <c r="B796" i="5"/>
  <c r="C795" i="5"/>
  <c r="V795" i="5" s="1"/>
  <c r="B795" i="5"/>
  <c r="C794" i="5"/>
  <c r="V794" i="5" s="1"/>
  <c r="B794" i="5"/>
  <c r="S794" i="5" s="1"/>
  <c r="C793" i="5"/>
  <c r="B793" i="5"/>
  <c r="T793" i="5" s="1"/>
  <c r="C792" i="5"/>
  <c r="V792" i="5" s="1"/>
  <c r="R792" i="5" s="1"/>
  <c r="B792" i="5"/>
  <c r="C791" i="5"/>
  <c r="V791" i="5" s="1"/>
  <c r="B791" i="5"/>
  <c r="S791" i="5" s="1"/>
  <c r="C790" i="5"/>
  <c r="V790" i="5" s="1"/>
  <c r="B790" i="5"/>
  <c r="C789" i="5"/>
  <c r="V789" i="5" s="1"/>
  <c r="B789" i="5"/>
  <c r="C788" i="5"/>
  <c r="V788" i="5" s="1"/>
  <c r="R788" i="5" s="1"/>
  <c r="B788" i="5"/>
  <c r="C787" i="5"/>
  <c r="V787" i="5" s="1"/>
  <c r="B787" i="5"/>
  <c r="S787" i="5" s="1"/>
  <c r="C786" i="5"/>
  <c r="V786" i="5" s="1"/>
  <c r="R786" i="5" s="1"/>
  <c r="B786" i="5"/>
  <c r="C785" i="5"/>
  <c r="V785" i="5" s="1"/>
  <c r="B785" i="5"/>
  <c r="S785" i="5" s="1"/>
  <c r="C784" i="5"/>
  <c r="V784" i="5" s="1"/>
  <c r="B784" i="5"/>
  <c r="C783" i="5"/>
  <c r="V783" i="5" s="1"/>
  <c r="B783" i="5"/>
  <c r="S783" i="5" s="1"/>
  <c r="C782" i="5"/>
  <c r="B782" i="5"/>
  <c r="C781" i="5"/>
  <c r="V781" i="5" s="1"/>
  <c r="B781" i="5"/>
  <c r="T781" i="5" s="1"/>
  <c r="C780" i="5"/>
  <c r="V780" i="5" s="1"/>
  <c r="R780" i="5" s="1"/>
  <c r="B780" i="5"/>
  <c r="C779" i="5"/>
  <c r="V779" i="5" s="1"/>
  <c r="B779" i="5"/>
  <c r="C778" i="5"/>
  <c r="V778" i="5" s="1"/>
  <c r="R778" i="5" s="1"/>
  <c r="B778" i="5"/>
  <c r="C777" i="5"/>
  <c r="V777" i="5" s="1"/>
  <c r="I777" i="5" s="1"/>
  <c r="B777" i="5"/>
  <c r="T777" i="5" s="1"/>
  <c r="C776" i="5"/>
  <c r="V776" i="5" s="1"/>
  <c r="R776" i="5" s="1"/>
  <c r="B776" i="5"/>
  <c r="C775" i="5"/>
  <c r="V775" i="5" s="1"/>
  <c r="B775" i="5"/>
  <c r="S775" i="5" s="1"/>
  <c r="C774" i="5"/>
  <c r="B774" i="5"/>
  <c r="C773" i="5"/>
  <c r="B773" i="5"/>
  <c r="T773" i="5" s="1"/>
  <c r="C772" i="5"/>
  <c r="V772" i="5" s="1"/>
  <c r="R772" i="5" s="1"/>
  <c r="B772" i="5"/>
  <c r="C771" i="5"/>
  <c r="V771" i="5" s="1"/>
  <c r="I771" i="5" s="1"/>
  <c r="B771" i="5"/>
  <c r="C770" i="5"/>
  <c r="V770" i="5" s="1"/>
  <c r="R770" i="5" s="1"/>
  <c r="B770" i="5"/>
  <c r="C769" i="5"/>
  <c r="V769" i="5" s="1"/>
  <c r="B769" i="5"/>
  <c r="C768" i="5"/>
  <c r="V768" i="5" s="1"/>
  <c r="B768" i="5"/>
  <c r="C767" i="5"/>
  <c r="V767" i="5" s="1"/>
  <c r="B767" i="5"/>
  <c r="S767" i="5" s="1"/>
  <c r="C766" i="5"/>
  <c r="B766" i="5"/>
  <c r="C765" i="5"/>
  <c r="B765" i="5"/>
  <c r="S765" i="5" s="1"/>
  <c r="C764" i="5"/>
  <c r="V764" i="5" s="1"/>
  <c r="R764" i="5" s="1"/>
  <c r="B764" i="5"/>
  <c r="C763" i="5"/>
  <c r="V763" i="5" s="1"/>
  <c r="F763" i="5" s="1"/>
  <c r="B763" i="5"/>
  <c r="S763" i="5" s="1"/>
  <c r="C762" i="5"/>
  <c r="V762" i="5" s="1"/>
  <c r="R762" i="5" s="1"/>
  <c r="B762" i="5"/>
  <c r="C761" i="5"/>
  <c r="B761" i="5"/>
  <c r="C760" i="5"/>
  <c r="V760" i="5" s="1"/>
  <c r="R760" i="5" s="1"/>
  <c r="B760" i="5"/>
  <c r="C759" i="5"/>
  <c r="V759" i="5" s="1"/>
  <c r="B759" i="5"/>
  <c r="S759" i="5" s="1"/>
  <c r="C758" i="5"/>
  <c r="V758" i="5" s="1"/>
  <c r="R758" i="5" s="1"/>
  <c r="B758" i="5"/>
  <c r="S758" i="5" s="1"/>
  <c r="C757" i="5"/>
  <c r="V757" i="5" s="1"/>
  <c r="B757" i="5"/>
  <c r="S757" i="5" s="1"/>
  <c r="C756" i="5"/>
  <c r="B756" i="5"/>
  <c r="C755" i="5"/>
  <c r="V755" i="5" s="1"/>
  <c r="I755" i="5" s="1"/>
  <c r="B755" i="5"/>
  <c r="C754" i="5"/>
  <c r="V754" i="5" s="1"/>
  <c r="R754" i="5" s="1"/>
  <c r="B754" i="5"/>
  <c r="C753" i="5"/>
  <c r="B753" i="5"/>
  <c r="T753" i="5" s="1"/>
  <c r="C752" i="5"/>
  <c r="V752" i="5" s="1"/>
  <c r="R752" i="5" s="1"/>
  <c r="B752" i="5"/>
  <c r="C751" i="5"/>
  <c r="B751" i="5"/>
  <c r="S751" i="5" s="1"/>
  <c r="C750" i="5"/>
  <c r="V750" i="5" s="1"/>
  <c r="R750" i="5" s="1"/>
  <c r="B750" i="5"/>
  <c r="S750" i="5" s="1"/>
  <c r="C749" i="5"/>
  <c r="B749" i="5"/>
  <c r="T749" i="5" s="1"/>
  <c r="C748" i="5"/>
  <c r="B748" i="5"/>
  <c r="C747" i="5"/>
  <c r="V747" i="5" s="1"/>
  <c r="J747" i="5" s="1"/>
  <c r="B747" i="5"/>
  <c r="S747" i="5" s="1"/>
  <c r="C746" i="5"/>
  <c r="V746" i="5" s="1"/>
  <c r="H746" i="5" s="1"/>
  <c r="B746" i="5"/>
  <c r="T746" i="5" s="1"/>
  <c r="C745" i="5"/>
  <c r="B745" i="5"/>
  <c r="C744" i="5"/>
  <c r="V744" i="5" s="1"/>
  <c r="B744" i="5"/>
  <c r="C743" i="5"/>
  <c r="V743" i="5" s="1"/>
  <c r="E743" i="5" s="1"/>
  <c r="B743" i="5"/>
  <c r="S743" i="5" s="1"/>
  <c r="C742" i="5"/>
  <c r="V742" i="5" s="1"/>
  <c r="B742" i="5"/>
  <c r="T742" i="5" s="1"/>
  <c r="C741" i="5"/>
  <c r="V741" i="5" s="1"/>
  <c r="B741" i="5"/>
  <c r="T741" i="5" s="1"/>
  <c r="C740" i="5"/>
  <c r="V740" i="5" s="1"/>
  <c r="R740" i="5" s="1"/>
  <c r="B740" i="5"/>
  <c r="T740" i="5" s="1"/>
  <c r="C739" i="5"/>
  <c r="V739" i="5" s="1"/>
  <c r="J739" i="5" s="1"/>
  <c r="B739" i="5"/>
  <c r="S739" i="5" s="1"/>
  <c r="C738" i="5"/>
  <c r="V738" i="5" s="1"/>
  <c r="R738" i="5" s="1"/>
  <c r="B738" i="5"/>
  <c r="T738" i="5" s="1"/>
  <c r="C737" i="5"/>
  <c r="B737" i="5"/>
  <c r="C736" i="5"/>
  <c r="V736" i="5" s="1"/>
  <c r="R736" i="5" s="1"/>
  <c r="B736" i="5"/>
  <c r="T736" i="5" s="1"/>
  <c r="C735" i="5"/>
  <c r="V735" i="5" s="1"/>
  <c r="B735" i="5"/>
  <c r="S735" i="5" s="1"/>
  <c r="C734" i="5"/>
  <c r="V734" i="5" s="1"/>
  <c r="R734" i="5" s="1"/>
  <c r="B734" i="5"/>
  <c r="T734" i="5" s="1"/>
  <c r="C733" i="5"/>
  <c r="V733" i="5" s="1"/>
  <c r="B733" i="5"/>
  <c r="T733" i="5" s="1"/>
  <c r="C732" i="5"/>
  <c r="V732" i="5" s="1"/>
  <c r="R732" i="5" s="1"/>
  <c r="B732" i="5"/>
  <c r="C731" i="5"/>
  <c r="V731" i="5" s="1"/>
  <c r="J731" i="5" s="1"/>
  <c r="B731" i="5"/>
  <c r="S731" i="5" s="1"/>
  <c r="C730" i="5"/>
  <c r="V730" i="5" s="1"/>
  <c r="H730" i="5" s="1"/>
  <c r="B730" i="5"/>
  <c r="T730" i="5" s="1"/>
  <c r="C729" i="5"/>
  <c r="B729" i="5"/>
  <c r="S729" i="5" s="1"/>
  <c r="C728" i="5"/>
  <c r="V728" i="5" s="1"/>
  <c r="B728" i="5"/>
  <c r="T728" i="5" s="1"/>
  <c r="C727" i="5"/>
  <c r="V727" i="5" s="1"/>
  <c r="B727" i="5"/>
  <c r="S727" i="5" s="1"/>
  <c r="C726" i="5"/>
  <c r="V726" i="5" s="1"/>
  <c r="B726" i="5"/>
  <c r="T726" i="5" s="1"/>
  <c r="C725" i="5"/>
  <c r="V725" i="5" s="1"/>
  <c r="B725" i="5"/>
  <c r="T725" i="5" s="1"/>
  <c r="C724" i="5"/>
  <c r="V724" i="5" s="1"/>
  <c r="H724" i="5" s="1"/>
  <c r="B724" i="5"/>
  <c r="T724" i="5" s="1"/>
  <c r="C723" i="5"/>
  <c r="V723" i="5" s="1"/>
  <c r="B723" i="5"/>
  <c r="C722" i="5"/>
  <c r="V722" i="5" s="1"/>
  <c r="R722" i="5" s="1"/>
  <c r="B722" i="5"/>
  <c r="T722" i="5" s="1"/>
  <c r="C721" i="5"/>
  <c r="V721" i="5" s="1"/>
  <c r="B721" i="5"/>
  <c r="C720" i="5"/>
  <c r="V720" i="5" s="1"/>
  <c r="R720" i="5" s="1"/>
  <c r="B720" i="5"/>
  <c r="T720" i="5" s="1"/>
  <c r="C719" i="5"/>
  <c r="B719" i="5"/>
  <c r="S719" i="5" s="1"/>
  <c r="C718" i="5"/>
  <c r="V718" i="5" s="1"/>
  <c r="R718" i="5" s="1"/>
  <c r="B718" i="5"/>
  <c r="T718" i="5" s="1"/>
  <c r="C717" i="5"/>
  <c r="B717" i="5"/>
  <c r="T717" i="5" s="1"/>
  <c r="C716" i="5"/>
  <c r="B716" i="5"/>
  <c r="T716" i="5" s="1"/>
  <c r="C715" i="5"/>
  <c r="V715" i="5" s="1"/>
  <c r="B715" i="5"/>
  <c r="C714" i="5"/>
  <c r="V714" i="5" s="1"/>
  <c r="H714" i="5" s="1"/>
  <c r="B714" i="5"/>
  <c r="T714" i="5" s="1"/>
  <c r="C713" i="5"/>
  <c r="V713" i="5" s="1"/>
  <c r="B713" i="5"/>
  <c r="T713" i="5" s="1"/>
  <c r="C712" i="5"/>
  <c r="V712" i="5" s="1"/>
  <c r="B712" i="5"/>
  <c r="C711" i="5"/>
  <c r="B711" i="5"/>
  <c r="S711" i="5" s="1"/>
  <c r="C710" i="5"/>
  <c r="V710" i="5" s="1"/>
  <c r="B710" i="5"/>
  <c r="C709" i="5"/>
  <c r="B709" i="5"/>
  <c r="T709" i="5" s="1"/>
  <c r="C708" i="5"/>
  <c r="V708" i="5" s="1"/>
  <c r="H708" i="5" s="1"/>
  <c r="B708" i="5"/>
  <c r="T708" i="5" s="1"/>
  <c r="C707" i="5"/>
  <c r="V707" i="5" s="1"/>
  <c r="B707" i="5"/>
  <c r="S707" i="5" s="1"/>
  <c r="C706" i="5"/>
  <c r="V706" i="5" s="1"/>
  <c r="R706" i="5" s="1"/>
  <c r="B706" i="5"/>
  <c r="T706" i="5" s="1"/>
  <c r="C705" i="5"/>
  <c r="V705" i="5" s="1"/>
  <c r="B705" i="5"/>
  <c r="T705" i="5" s="1"/>
  <c r="C704" i="5"/>
  <c r="V704" i="5" s="1"/>
  <c r="R704" i="5" s="1"/>
  <c r="B704" i="5"/>
  <c r="T704" i="5" s="1"/>
  <c r="C703" i="5"/>
  <c r="V703" i="5" s="1"/>
  <c r="B703" i="5"/>
  <c r="C702" i="5"/>
  <c r="B702" i="5"/>
  <c r="T702" i="5" s="1"/>
  <c r="C701" i="5"/>
  <c r="V701" i="5" s="1"/>
  <c r="B701" i="5"/>
  <c r="T701" i="5" s="1"/>
  <c r="C700" i="5"/>
  <c r="V700" i="5" s="1"/>
  <c r="B700" i="5"/>
  <c r="T700" i="5" s="1"/>
  <c r="C699" i="5"/>
  <c r="V699" i="5" s="1"/>
  <c r="R699" i="5" s="1"/>
  <c r="B699" i="5"/>
  <c r="S699" i="5" s="1"/>
  <c r="C698" i="5"/>
  <c r="V698" i="5" s="1"/>
  <c r="B698" i="5"/>
  <c r="T698" i="5" s="1"/>
  <c r="C697" i="5"/>
  <c r="V697" i="5" s="1"/>
  <c r="B697" i="5"/>
  <c r="C696" i="5"/>
  <c r="V696" i="5" s="1"/>
  <c r="R696" i="5" s="1"/>
  <c r="B696" i="5"/>
  <c r="T696" i="5" s="1"/>
  <c r="C695" i="5"/>
  <c r="B695" i="5"/>
  <c r="S695" i="5" s="1"/>
  <c r="C694" i="5"/>
  <c r="B694" i="5"/>
  <c r="T694" i="5" s="1"/>
  <c r="C693" i="5"/>
  <c r="V693" i="5" s="1"/>
  <c r="B693" i="5"/>
  <c r="T693" i="5" s="1"/>
  <c r="C692" i="5"/>
  <c r="V692" i="5" s="1"/>
  <c r="B692" i="5"/>
  <c r="T692" i="5" s="1"/>
  <c r="C691" i="5"/>
  <c r="V691" i="5" s="1"/>
  <c r="B691" i="5"/>
  <c r="S691" i="5" s="1"/>
  <c r="C690" i="5"/>
  <c r="V690" i="5" s="1"/>
  <c r="B690" i="5"/>
  <c r="T690" i="5" s="1"/>
  <c r="C689" i="5"/>
  <c r="V689" i="5" s="1"/>
  <c r="B689" i="5"/>
  <c r="C688" i="5"/>
  <c r="V688" i="5" s="1"/>
  <c r="R688" i="5" s="1"/>
  <c r="B688" i="5"/>
  <c r="T688" i="5" s="1"/>
  <c r="C687" i="5"/>
  <c r="V687" i="5" s="1"/>
  <c r="R687" i="5" s="1"/>
  <c r="B687" i="5"/>
  <c r="S687" i="5" s="1"/>
  <c r="C686" i="5"/>
  <c r="B686" i="5"/>
  <c r="T686" i="5" s="1"/>
  <c r="C685" i="5"/>
  <c r="V685" i="5" s="1"/>
  <c r="B685" i="5"/>
  <c r="T685" i="5" s="1"/>
  <c r="C684" i="5"/>
  <c r="V684" i="5" s="1"/>
  <c r="B684" i="5"/>
  <c r="T684" i="5" s="1"/>
  <c r="C683" i="5"/>
  <c r="B683" i="5"/>
  <c r="S683" i="5" s="1"/>
  <c r="C682" i="5"/>
  <c r="V682" i="5" s="1"/>
  <c r="B682" i="5"/>
  <c r="T682" i="5" s="1"/>
  <c r="C681" i="5"/>
  <c r="V681" i="5" s="1"/>
  <c r="B681" i="5"/>
  <c r="T681" i="5" s="1"/>
  <c r="C680" i="5"/>
  <c r="V680" i="5" s="1"/>
  <c r="G680" i="5" s="1"/>
  <c r="B680" i="5"/>
  <c r="T680" i="5" s="1"/>
  <c r="C679" i="5"/>
  <c r="B679" i="5"/>
  <c r="S679" i="5" s="1"/>
  <c r="C678" i="5"/>
  <c r="B678" i="5"/>
  <c r="T678" i="5" s="1"/>
  <c r="C677" i="5"/>
  <c r="B677" i="5"/>
  <c r="S677" i="5" s="1"/>
  <c r="C676" i="5"/>
  <c r="B676" i="5"/>
  <c r="C675" i="5"/>
  <c r="V675" i="5" s="1"/>
  <c r="E675" i="5" s="1"/>
  <c r="X675" i="5" s="1"/>
  <c r="B675" i="5"/>
  <c r="T675" i="5" s="1"/>
  <c r="C674" i="5"/>
  <c r="B674" i="5"/>
  <c r="T674" i="5" s="1"/>
  <c r="C673" i="5"/>
  <c r="V673" i="5" s="1"/>
  <c r="B673" i="5"/>
  <c r="C672" i="5"/>
  <c r="B672" i="5"/>
  <c r="T672" i="5" s="1"/>
  <c r="C671" i="5"/>
  <c r="B671" i="5"/>
  <c r="T671" i="5" s="1"/>
  <c r="C670" i="5"/>
  <c r="B670" i="5"/>
  <c r="T670" i="5" s="1"/>
  <c r="C669" i="5"/>
  <c r="B669" i="5"/>
  <c r="C668" i="5"/>
  <c r="B668" i="5"/>
  <c r="C667" i="5"/>
  <c r="V667" i="5" s="1"/>
  <c r="E667" i="5" s="1"/>
  <c r="X667" i="5" s="1"/>
  <c r="B667" i="5"/>
  <c r="T667" i="5" s="1"/>
  <c r="C666" i="5"/>
  <c r="B666" i="5"/>
  <c r="T666" i="5" s="1"/>
  <c r="C665" i="5"/>
  <c r="V665" i="5" s="1"/>
  <c r="B665" i="5"/>
  <c r="C664" i="5"/>
  <c r="B664" i="5"/>
  <c r="T664" i="5" s="1"/>
  <c r="C663" i="5"/>
  <c r="B663" i="5"/>
  <c r="T663" i="5" s="1"/>
  <c r="C662" i="5"/>
  <c r="B662" i="5"/>
  <c r="T662" i="5" s="1"/>
  <c r="C661" i="5"/>
  <c r="B661" i="5"/>
  <c r="C660" i="5"/>
  <c r="B660" i="5"/>
  <c r="C659" i="5"/>
  <c r="V659" i="5" s="1"/>
  <c r="B659" i="5"/>
  <c r="T659" i="5" s="1"/>
  <c r="C658" i="5"/>
  <c r="B658" i="5"/>
  <c r="T658" i="5" s="1"/>
  <c r="C657" i="5"/>
  <c r="V657" i="5" s="1"/>
  <c r="E657" i="5" s="1"/>
  <c r="X657" i="5" s="1"/>
  <c r="B657" i="5"/>
  <c r="C656" i="5"/>
  <c r="B656" i="5"/>
  <c r="S656" i="5" s="1"/>
  <c r="C655" i="5"/>
  <c r="V655" i="5" s="1"/>
  <c r="B655" i="5"/>
  <c r="T655" i="5" s="1"/>
  <c r="C654" i="5"/>
  <c r="B654" i="5"/>
  <c r="C653" i="5"/>
  <c r="V653" i="5" s="1"/>
  <c r="B653" i="5"/>
  <c r="C652" i="5"/>
  <c r="B652" i="5"/>
  <c r="T652" i="5" s="1"/>
  <c r="C651" i="5"/>
  <c r="V651" i="5" s="1"/>
  <c r="B651" i="5"/>
  <c r="T651" i="5" s="1"/>
  <c r="C650" i="5"/>
  <c r="B650" i="5"/>
  <c r="T650" i="5" s="1"/>
  <c r="C649" i="5"/>
  <c r="B649" i="5"/>
  <c r="C648" i="5"/>
  <c r="B648" i="5"/>
  <c r="C647" i="5"/>
  <c r="B647" i="5"/>
  <c r="T647" i="5" s="1"/>
  <c r="C646" i="5"/>
  <c r="B646" i="5"/>
  <c r="C645" i="5"/>
  <c r="V645" i="5" s="1"/>
  <c r="B645" i="5"/>
  <c r="C644" i="5"/>
  <c r="B644" i="5"/>
  <c r="S644" i="5" s="1"/>
  <c r="C643" i="5"/>
  <c r="B643" i="5"/>
  <c r="T643" i="5" s="1"/>
  <c r="C642" i="5"/>
  <c r="B642" i="5"/>
  <c r="T642" i="5" s="1"/>
  <c r="C641" i="5"/>
  <c r="V641" i="5" s="1"/>
  <c r="B641" i="5"/>
  <c r="C640" i="5"/>
  <c r="B640" i="5"/>
  <c r="C639" i="5"/>
  <c r="B639" i="5"/>
  <c r="T639" i="5" s="1"/>
  <c r="C638" i="5"/>
  <c r="B638" i="5"/>
  <c r="T638" i="5" s="1"/>
  <c r="C637" i="5"/>
  <c r="V637" i="5" s="1"/>
  <c r="B637" i="5"/>
  <c r="C636" i="5"/>
  <c r="B636" i="5"/>
  <c r="T636" i="5" s="1"/>
  <c r="C635" i="5"/>
  <c r="V635" i="5" s="1"/>
  <c r="G635" i="5" s="1"/>
  <c r="B635" i="5"/>
  <c r="T635" i="5" s="1"/>
  <c r="C634" i="5"/>
  <c r="B634" i="5"/>
  <c r="T634" i="5" s="1"/>
  <c r="C633" i="5"/>
  <c r="B633" i="5"/>
  <c r="C632" i="5"/>
  <c r="B632" i="5"/>
  <c r="T632" i="5" s="1"/>
  <c r="C631" i="5"/>
  <c r="B631" i="5"/>
  <c r="T631" i="5" s="1"/>
  <c r="C630" i="5"/>
  <c r="B630" i="5"/>
  <c r="S630" i="5" s="1"/>
  <c r="C629" i="5"/>
  <c r="V629" i="5" s="1"/>
  <c r="B629" i="5"/>
  <c r="C628" i="5"/>
  <c r="B628" i="5"/>
  <c r="T628" i="5" s="1"/>
  <c r="C627" i="5"/>
  <c r="V627" i="5" s="1"/>
  <c r="B627" i="5"/>
  <c r="T627" i="5" s="1"/>
  <c r="C626" i="5"/>
  <c r="B626" i="5"/>
  <c r="T626" i="5" s="1"/>
  <c r="C625" i="5"/>
  <c r="V625" i="5" s="1"/>
  <c r="B625" i="5"/>
  <c r="C624" i="5"/>
  <c r="B624" i="5"/>
  <c r="T624" i="5" s="1"/>
  <c r="C623" i="5"/>
  <c r="V623" i="5" s="1"/>
  <c r="G623" i="5" s="1"/>
  <c r="B623" i="5"/>
  <c r="T623" i="5" s="1"/>
  <c r="C622" i="5"/>
  <c r="B622" i="5"/>
  <c r="C621" i="5"/>
  <c r="V621" i="5" s="1"/>
  <c r="B621" i="5"/>
  <c r="C620" i="5"/>
  <c r="B620" i="5"/>
  <c r="T620" i="5" s="1"/>
  <c r="C619" i="5"/>
  <c r="V619" i="5" s="1"/>
  <c r="B619" i="5"/>
  <c r="T619" i="5" s="1"/>
  <c r="C618" i="5"/>
  <c r="B618" i="5"/>
  <c r="C617" i="5"/>
  <c r="V617" i="5" s="1"/>
  <c r="B617" i="5"/>
  <c r="C616" i="5"/>
  <c r="B616" i="5"/>
  <c r="T616" i="5" s="1"/>
  <c r="C615" i="5"/>
  <c r="V615" i="5" s="1"/>
  <c r="B615" i="5"/>
  <c r="T615" i="5" s="1"/>
  <c r="C614" i="5"/>
  <c r="B614" i="5"/>
  <c r="S614" i="5" s="1"/>
  <c r="C613" i="5"/>
  <c r="V613" i="5" s="1"/>
  <c r="F613" i="5" s="1"/>
  <c r="B613" i="5"/>
  <c r="C612" i="5"/>
  <c r="B612" i="5"/>
  <c r="T612" i="5" s="1"/>
  <c r="C611" i="5"/>
  <c r="V611" i="5" s="1"/>
  <c r="B611" i="5"/>
  <c r="T611" i="5" s="1"/>
  <c r="C610" i="5"/>
  <c r="C609" i="5"/>
  <c r="V609" i="5" s="1"/>
  <c r="V605" i="5"/>
  <c r="V603" i="5"/>
  <c r="J603" i="5" s="1"/>
  <c r="T603" i="5" s="1"/>
  <c r="V597" i="5"/>
  <c r="G597" i="5" s="1"/>
  <c r="V593" i="5"/>
  <c r="V589" i="5"/>
  <c r="G589" i="5" s="1"/>
  <c r="V585" i="5"/>
  <c r="V583" i="5"/>
  <c r="V581" i="5"/>
  <c r="V571" i="5"/>
  <c r="J571" i="5" s="1"/>
  <c r="V569" i="5"/>
  <c r="R569" i="5" s="1"/>
  <c r="V567" i="5"/>
  <c r="F567" i="5" s="1"/>
  <c r="V565" i="5"/>
  <c r="V563" i="5"/>
  <c r="V562" i="5"/>
  <c r="I562" i="5" s="1"/>
  <c r="V559" i="5"/>
  <c r="G559" i="5" s="1"/>
  <c r="V558" i="5"/>
  <c r="I558" i="5" s="1"/>
  <c r="V557" i="5"/>
  <c r="R557" i="5" s="1"/>
  <c r="V554" i="5"/>
  <c r="I554" i="5" s="1"/>
  <c r="V551" i="5"/>
  <c r="V550" i="5"/>
  <c r="V549" i="5"/>
  <c r="R549" i="5" s="1"/>
  <c r="V547" i="5"/>
  <c r="R547" i="5" s="1"/>
  <c r="V546" i="5"/>
  <c r="I546" i="5" s="1"/>
  <c r="V545" i="5"/>
  <c r="R545" i="5" s="1"/>
  <c r="V543" i="5"/>
  <c r="V542" i="5"/>
  <c r="V541" i="5"/>
  <c r="V539" i="5"/>
  <c r="V538" i="5"/>
  <c r="V535" i="5"/>
  <c r="J535" i="5" s="1"/>
  <c r="V534" i="5"/>
  <c r="I534" i="5" s="1"/>
  <c r="V531" i="5"/>
  <c r="V530" i="5"/>
  <c r="V529" i="5"/>
  <c r="R529" i="5" s="1"/>
  <c r="V527" i="5"/>
  <c r="H527" i="5" s="1"/>
  <c r="V526" i="5"/>
  <c r="H526" i="5" s="1"/>
  <c r="V525" i="5"/>
  <c r="V522" i="5"/>
  <c r="I522" i="5" s="1"/>
  <c r="V519" i="5"/>
  <c r="V518" i="5"/>
  <c r="I518" i="5" s="1"/>
  <c r="V515" i="5"/>
  <c r="V514" i="5"/>
  <c r="V513" i="5"/>
  <c r="R513" i="5" s="1"/>
  <c r="V511" i="5"/>
  <c r="V510" i="5"/>
  <c r="I510" i="5" s="1"/>
  <c r="V509"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S2014" i="5" l="1"/>
  <c r="T1406" i="5"/>
  <c r="AB1623" i="5"/>
  <c r="S1769" i="5"/>
  <c r="T1780" i="5"/>
  <c r="T1243" i="5"/>
  <c r="T1518" i="5"/>
  <c r="S1476" i="5"/>
  <c r="AB2464" i="5"/>
  <c r="AB719" i="5"/>
  <c r="T1623" i="5"/>
  <c r="T2187" i="5"/>
  <c r="AB840" i="5"/>
  <c r="AB1756" i="5"/>
  <c r="AB857" i="5"/>
  <c r="T1490" i="5"/>
  <c r="AB551" i="5"/>
  <c r="AB1690" i="5"/>
  <c r="AB1730" i="5"/>
  <c r="AB2087" i="5"/>
  <c r="AB578" i="5"/>
  <c r="AB673" i="5"/>
  <c r="T1097" i="5"/>
  <c r="AB1292" i="5"/>
  <c r="T1434" i="5"/>
  <c r="AB1462" i="5"/>
  <c r="T1674" i="5"/>
  <c r="S2037" i="5"/>
  <c r="S852" i="5"/>
  <c r="E1478" i="5"/>
  <c r="X1478" i="5" s="1"/>
  <c r="T2316" i="5"/>
  <c r="AB2412" i="5"/>
  <c r="S777" i="5"/>
  <c r="S1397" i="5"/>
  <c r="AB1565" i="5"/>
  <c r="AB1593" i="5"/>
  <c r="T1683" i="5"/>
  <c r="T2162" i="5"/>
  <c r="G549" i="5"/>
  <c r="T683" i="5"/>
  <c r="S857" i="5"/>
  <c r="AB1021" i="5"/>
  <c r="AB593" i="5"/>
  <c r="AB629" i="5"/>
  <c r="T644" i="5"/>
  <c r="AB1400" i="5"/>
  <c r="S2139" i="5"/>
  <c r="AB901" i="5"/>
  <c r="AB1070" i="5"/>
  <c r="AB1813" i="5"/>
  <c r="AB642" i="5"/>
  <c r="AB1436" i="5"/>
  <c r="S1595" i="5"/>
  <c r="T1813" i="5"/>
  <c r="AB2401" i="5"/>
  <c r="T1077" i="5"/>
  <c r="S1747" i="5"/>
  <c r="T1882" i="5"/>
  <c r="S2427" i="5"/>
  <c r="T787" i="5"/>
  <c r="S917" i="5"/>
  <c r="S999" i="5"/>
  <c r="AB1114" i="5"/>
  <c r="AB1352" i="5"/>
  <c r="T2059" i="5"/>
  <c r="T2247" i="5"/>
  <c r="T2132" i="5"/>
  <c r="S902" i="5"/>
  <c r="S1464" i="5"/>
  <c r="S2067" i="5"/>
  <c r="AB1139" i="5"/>
  <c r="AB1671" i="5"/>
  <c r="S1753" i="5"/>
  <c r="AB2068" i="5"/>
  <c r="AB2072" i="5"/>
  <c r="R527" i="5"/>
  <c r="T799" i="5"/>
  <c r="AB1078" i="5"/>
  <c r="AB1109" i="5"/>
  <c r="J1478" i="5"/>
  <c r="T1671" i="5"/>
  <c r="T1740" i="5"/>
  <c r="S1898" i="5"/>
  <c r="T1966" i="5"/>
  <c r="T2420" i="5"/>
  <c r="AB2479" i="5"/>
  <c r="H2498" i="5"/>
  <c r="T711" i="5"/>
  <c r="S879" i="5"/>
  <c r="S898" i="5"/>
  <c r="AB902" i="5"/>
  <c r="S905" i="5"/>
  <c r="S924" i="5"/>
  <c r="S939" i="5"/>
  <c r="T1132" i="5"/>
  <c r="S1163" i="5"/>
  <c r="I1213" i="5"/>
  <c r="T1282" i="5"/>
  <c r="T1320" i="5"/>
  <c r="T1391" i="5"/>
  <c r="T1478" i="5"/>
  <c r="T1559" i="5"/>
  <c r="AB1648" i="5"/>
  <c r="S1834" i="5"/>
  <c r="AB1932" i="5"/>
  <c r="AB1986" i="5"/>
  <c r="T2126" i="5"/>
  <c r="H2201" i="5"/>
  <c r="AB2318" i="5"/>
  <c r="S2329" i="5"/>
  <c r="T2336" i="5"/>
  <c r="AB2417" i="5"/>
  <c r="T2479" i="5"/>
  <c r="AB586" i="5"/>
  <c r="S658" i="5"/>
  <c r="G1229" i="5"/>
  <c r="AB1276" i="5"/>
  <c r="T1351" i="5"/>
  <c r="T1413" i="5"/>
  <c r="S1454" i="5"/>
  <c r="S1761" i="5"/>
  <c r="T1790" i="5"/>
  <c r="AB1805" i="5"/>
  <c r="S1820" i="5"/>
  <c r="S2046" i="5"/>
  <c r="T2130" i="5"/>
  <c r="S632" i="5"/>
  <c r="G808" i="5"/>
  <c r="H1229" i="5"/>
  <c r="AB1592" i="5"/>
  <c r="S1695" i="5"/>
  <c r="S1748" i="5"/>
  <c r="S1751" i="5"/>
  <c r="S1765" i="5"/>
  <c r="T1794" i="5"/>
  <c r="T1854" i="5"/>
  <c r="T2018" i="5"/>
  <c r="S2021" i="5"/>
  <c r="AB516" i="5"/>
  <c r="AB606" i="5"/>
  <c r="S705" i="5"/>
  <c r="R896" i="5"/>
  <c r="S959" i="5"/>
  <c r="S1254" i="5"/>
  <c r="AB1307" i="5"/>
  <c r="T1314" i="5"/>
  <c r="AB1368" i="5"/>
  <c r="S1385" i="5"/>
  <c r="S1436" i="5"/>
  <c r="I1479" i="5"/>
  <c r="I1486" i="5"/>
  <c r="T1703" i="5"/>
  <c r="S1918" i="5"/>
  <c r="AB2070" i="5"/>
  <c r="AB2165" i="5"/>
  <c r="T2284" i="5"/>
  <c r="T2396" i="5"/>
  <c r="S2407" i="5"/>
  <c r="T614" i="5"/>
  <c r="S728" i="5"/>
  <c r="T824" i="5"/>
  <c r="AB971" i="5"/>
  <c r="AB1093" i="5"/>
  <c r="S1119" i="5"/>
  <c r="AB1227" i="5"/>
  <c r="S1265" i="5"/>
  <c r="T1311" i="5"/>
  <c r="T1375" i="5"/>
  <c r="T1474" i="5"/>
  <c r="S1516" i="5"/>
  <c r="S1538" i="5"/>
  <c r="S1639" i="5"/>
  <c r="S1727" i="5"/>
  <c r="T1746" i="5"/>
  <c r="T1784" i="5"/>
  <c r="AB1867" i="5"/>
  <c r="S1957" i="5"/>
  <c r="AB1969" i="5"/>
  <c r="T2131" i="5"/>
  <c r="T2265" i="5"/>
  <c r="AB2316" i="5"/>
  <c r="AB2404" i="5"/>
  <c r="AB2462" i="5"/>
  <c r="S725" i="5"/>
  <c r="H732" i="5"/>
  <c r="T828" i="5"/>
  <c r="S1010" i="5"/>
  <c r="T1258" i="5"/>
  <c r="T1288" i="5"/>
  <c r="T1326" i="5"/>
  <c r="AB1376" i="5"/>
  <c r="H1426" i="5"/>
  <c r="AB1597" i="5"/>
  <c r="AB1609" i="5"/>
  <c r="S1749" i="5"/>
  <c r="J1904" i="5"/>
  <c r="AB2060" i="5"/>
  <c r="S2211" i="5"/>
  <c r="F20" i="6"/>
  <c r="F21" i="6"/>
  <c r="E1752" i="5"/>
  <c r="X1752" i="5" s="1"/>
  <c r="H1752" i="5"/>
  <c r="I763" i="5"/>
  <c r="I2157" i="5"/>
  <c r="G760" i="5"/>
  <c r="H1177" i="5"/>
  <c r="J1217" i="5"/>
  <c r="J1249" i="5"/>
  <c r="AB1311" i="5"/>
  <c r="F2012" i="5"/>
  <c r="V2060" i="5"/>
  <c r="E2060" i="5" s="1"/>
  <c r="X2060" i="5" s="1"/>
  <c r="AB2064" i="5"/>
  <c r="AB2151" i="5"/>
  <c r="H2473" i="5"/>
  <c r="AB519" i="5"/>
  <c r="AB626" i="5"/>
  <c r="R730" i="5"/>
  <c r="H842" i="5"/>
  <c r="H1207" i="5"/>
  <c r="F1247" i="5"/>
  <c r="AB1752" i="5"/>
  <c r="H2012" i="5"/>
  <c r="F2432" i="5"/>
  <c r="G583" i="5"/>
  <c r="H812" i="5"/>
  <c r="G1165" i="5"/>
  <c r="G1240" i="5"/>
  <c r="AB1164" i="5"/>
  <c r="AB1248" i="5"/>
  <c r="AB1272" i="5"/>
  <c r="AB1279" i="5"/>
  <c r="AB1316" i="5"/>
  <c r="AB1331" i="5"/>
  <c r="F1386" i="5"/>
  <c r="H1418" i="5"/>
  <c r="R1487" i="5"/>
  <c r="V1592" i="5"/>
  <c r="I1592" i="5" s="1"/>
  <c r="AB1914" i="5"/>
  <c r="F2071" i="5"/>
  <c r="AB2124" i="5"/>
  <c r="G2136" i="5"/>
  <c r="AB2272" i="5"/>
  <c r="H1249" i="5"/>
  <c r="H1442" i="5"/>
  <c r="V2341" i="5"/>
  <c r="E2341" i="5" s="1"/>
  <c r="X2341" i="5" s="1"/>
  <c r="AB1057" i="5"/>
  <c r="G1550" i="5"/>
  <c r="H1881" i="5"/>
  <c r="AB2029" i="5"/>
  <c r="AB2394" i="5"/>
  <c r="I2209" i="5"/>
  <c r="AB837" i="5"/>
  <c r="AB982" i="5"/>
  <c r="G1245" i="5"/>
  <c r="AB1287" i="5"/>
  <c r="AB1454" i="5"/>
  <c r="J1550" i="5"/>
  <c r="AB2145" i="5"/>
  <c r="G2296" i="5"/>
  <c r="AB2088" i="5"/>
  <c r="G527" i="5"/>
  <c r="AB665" i="5"/>
  <c r="J1229" i="5"/>
  <c r="AB1240" i="5"/>
  <c r="AB1530" i="5"/>
  <c r="AB1778" i="5"/>
  <c r="J2044" i="5"/>
  <c r="AB2052" i="5"/>
  <c r="AB2224" i="5"/>
  <c r="AB2228" i="5"/>
  <c r="AB2434" i="5"/>
  <c r="E2449" i="5"/>
  <c r="X2449" i="5" s="1"/>
  <c r="I801" i="5"/>
  <c r="F801" i="5"/>
  <c r="I939" i="5"/>
  <c r="H939" i="5"/>
  <c r="R779" i="5"/>
  <c r="I779" i="5"/>
  <c r="E779" i="5"/>
  <c r="X779" i="5" s="1"/>
  <c r="R629" i="5"/>
  <c r="G629" i="5"/>
  <c r="E611" i="5"/>
  <c r="X611" i="5" s="1"/>
  <c r="R611" i="5"/>
  <c r="F611" i="5"/>
  <c r="H1164" i="5"/>
  <c r="F1164" i="5"/>
  <c r="E1164" i="5"/>
  <c r="X1164" i="5" s="1"/>
  <c r="F538" i="5"/>
  <c r="I538" i="5"/>
  <c r="J781" i="5"/>
  <c r="E781" i="5"/>
  <c r="X781" i="5" s="1"/>
  <c r="F593" i="5"/>
  <c r="G593" i="5"/>
  <c r="T1304" i="5"/>
  <c r="S1304" i="5"/>
  <c r="AB1742" i="5"/>
  <c r="S1742" i="5"/>
  <c r="T1801" i="5"/>
  <c r="AB1801" i="5"/>
  <c r="F1908" i="5"/>
  <c r="R1908" i="5"/>
  <c r="H1908" i="5"/>
  <c r="R2457" i="5"/>
  <c r="I2457" i="5"/>
  <c r="AB597" i="5"/>
  <c r="G625" i="5"/>
  <c r="G710" i="5"/>
  <c r="S713" i="5"/>
  <c r="S716" i="5"/>
  <c r="T739" i="5"/>
  <c r="G742" i="5"/>
  <c r="H752" i="5"/>
  <c r="AB793" i="5"/>
  <c r="S816" i="5"/>
  <c r="AB912" i="5"/>
  <c r="AB914" i="5"/>
  <c r="AB928" i="5"/>
  <c r="S1078" i="5"/>
  <c r="AB1094" i="5"/>
  <c r="S1126" i="5"/>
  <c r="T1143" i="5"/>
  <c r="G1153" i="5"/>
  <c r="AB1196" i="5"/>
  <c r="T1216" i="5"/>
  <c r="S1216" i="5"/>
  <c r="T1275" i="5"/>
  <c r="AB1275" i="5"/>
  <c r="S1275" i="5"/>
  <c r="R1519" i="5"/>
  <c r="J1519" i="5"/>
  <c r="S2439" i="5"/>
  <c r="T2439" i="5"/>
  <c r="T2213" i="5"/>
  <c r="S2213" i="5"/>
  <c r="S612" i="5"/>
  <c r="S749" i="5"/>
  <c r="T765" i="5"/>
  <c r="T783" i="5"/>
  <c r="S793" i="5"/>
  <c r="S837" i="5"/>
  <c r="S846" i="5"/>
  <c r="S914" i="5"/>
  <c r="S997" i="5"/>
  <c r="S1011" i="5"/>
  <c r="S1110" i="5"/>
  <c r="S1160" i="5"/>
  <c r="J1272" i="5"/>
  <c r="I1272" i="5"/>
  <c r="T1309" i="5"/>
  <c r="S1309" i="5"/>
  <c r="T1866" i="5"/>
  <c r="S1866" i="5"/>
  <c r="I2024" i="5"/>
  <c r="H2024" i="5"/>
  <c r="S2268" i="5"/>
  <c r="T2268" i="5"/>
  <c r="G2388" i="5"/>
  <c r="E2388" i="5"/>
  <c r="X2388" i="5" s="1"/>
  <c r="AB524" i="5"/>
  <c r="V591" i="5"/>
  <c r="I591" i="5" s="1"/>
  <c r="AB613" i="5"/>
  <c r="AB632" i="5"/>
  <c r="AB683" i="5"/>
  <c r="S686" i="5"/>
  <c r="G708" i="5"/>
  <c r="AB711" i="5"/>
  <c r="AB717" i="5"/>
  <c r="R746" i="5"/>
  <c r="T843" i="5"/>
  <c r="AB853" i="5"/>
  <c r="S874" i="5"/>
  <c r="S948" i="5"/>
  <c r="S958" i="5"/>
  <c r="AB963" i="5"/>
  <c r="S991" i="5"/>
  <c r="AB997" i="5"/>
  <c r="S1027" i="5"/>
  <c r="G1030" i="5"/>
  <c r="S1051" i="5"/>
  <c r="AB1081" i="5"/>
  <c r="S1114" i="5"/>
  <c r="AB1160" i="5"/>
  <c r="H1175" i="5"/>
  <c r="F1183" i="5"/>
  <c r="F1204" i="5"/>
  <c r="R1236" i="5"/>
  <c r="J1236" i="5"/>
  <c r="F1272" i="5"/>
  <c r="T1286" i="5"/>
  <c r="S1286" i="5"/>
  <c r="T1373" i="5"/>
  <c r="S1373" i="5"/>
  <c r="T1514" i="5"/>
  <c r="S1514" i="5"/>
  <c r="T1869" i="5"/>
  <c r="S1869" i="5"/>
  <c r="S891" i="5"/>
  <c r="S909" i="5"/>
  <c r="S936" i="5"/>
  <c r="S995" i="5"/>
  <c r="AB1041" i="5"/>
  <c r="S1085" i="5"/>
  <c r="T1134" i="5"/>
  <c r="S1144" i="5"/>
  <c r="S1262" i="5"/>
  <c r="T1262" i="5"/>
  <c r="G1272" i="5"/>
  <c r="T1306" i="5"/>
  <c r="S1306" i="5"/>
  <c r="E1343" i="5"/>
  <c r="X1343" i="5" s="1"/>
  <c r="H1343" i="5"/>
  <c r="T2167" i="5"/>
  <c r="S2167" i="5"/>
  <c r="V2196" i="5"/>
  <c r="G2196" i="5" s="1"/>
  <c r="T2482" i="5"/>
  <c r="S2482" i="5"/>
  <c r="G603" i="5"/>
  <c r="J527" i="5"/>
  <c r="AB535" i="5"/>
  <c r="AB555" i="5"/>
  <c r="AB590" i="5"/>
  <c r="G611" i="5"/>
  <c r="G667" i="5"/>
  <c r="S670" i="5"/>
  <c r="AB709" i="5"/>
  <c r="AB844" i="5"/>
  <c r="S895" i="5"/>
  <c r="AB913" i="5"/>
  <c r="AB958" i="5"/>
  <c r="S971" i="5"/>
  <c r="AB1148" i="5"/>
  <c r="AB1176" i="5"/>
  <c r="G1181" i="5"/>
  <c r="S1283" i="5"/>
  <c r="T1283" i="5"/>
  <c r="V1434" i="5"/>
  <c r="G1434" i="5" s="1"/>
  <c r="T1643" i="5"/>
  <c r="S1643" i="5"/>
  <c r="S1792" i="5"/>
  <c r="AB1792" i="5"/>
  <c r="E2072" i="5"/>
  <c r="X2072" i="5" s="1"/>
  <c r="R2072" i="5"/>
  <c r="H2072" i="5"/>
  <c r="F2072" i="5"/>
  <c r="H2079" i="5"/>
  <c r="F2079" i="5"/>
  <c r="V2288" i="5"/>
  <c r="J2288" i="5" s="1"/>
  <c r="S2433" i="5"/>
  <c r="T2433" i="5"/>
  <c r="I2248" i="5"/>
  <c r="H2248" i="5"/>
  <c r="F2248" i="5"/>
  <c r="S620" i="5"/>
  <c r="AB637" i="5"/>
  <c r="S674" i="5"/>
  <c r="T695" i="5"/>
  <c r="S709" i="5"/>
  <c r="S718" i="5"/>
  <c r="AB729" i="5"/>
  <c r="H738" i="5"/>
  <c r="G770" i="5"/>
  <c r="S854" i="5"/>
  <c r="S875" i="5"/>
  <c r="S889" i="5"/>
  <c r="S904" i="5"/>
  <c r="S907" i="5"/>
  <c r="S913" i="5"/>
  <c r="S923" i="5"/>
  <c r="S1023" i="5"/>
  <c r="S1125" i="5"/>
  <c r="S1169" i="5"/>
  <c r="R1181" i="5"/>
  <c r="T1211" i="5"/>
  <c r="H1340" i="5"/>
  <c r="J1340" i="5"/>
  <c r="R1405" i="5"/>
  <c r="F1405" i="5"/>
  <c r="H1445" i="5"/>
  <c r="G1445" i="5"/>
  <c r="AB1470" i="5"/>
  <c r="T1470" i="5"/>
  <c r="S1470" i="5"/>
  <c r="V1680" i="5"/>
  <c r="E1680" i="5" s="1"/>
  <c r="X1680" i="5" s="1"/>
  <c r="AB1680" i="5"/>
  <c r="T1714" i="5"/>
  <c r="S1714" i="5"/>
  <c r="R1897" i="5"/>
  <c r="J1897" i="5"/>
  <c r="G1986" i="5"/>
  <c r="F1986" i="5"/>
  <c r="I2004" i="5"/>
  <c r="R2004" i="5"/>
  <c r="S2128" i="5"/>
  <c r="T2128" i="5"/>
  <c r="R2149" i="5"/>
  <c r="H2149" i="5"/>
  <c r="G675" i="5"/>
  <c r="V555" i="5"/>
  <c r="F555" i="5" s="1"/>
  <c r="AB625" i="5"/>
  <c r="AB658" i="5"/>
  <c r="AB668" i="5"/>
  <c r="S681" i="5"/>
  <c r="T729" i="5"/>
  <c r="T767" i="5"/>
  <c r="S832" i="5"/>
  <c r="S943" i="5"/>
  <c r="AB959" i="5"/>
  <c r="AB1097" i="5"/>
  <c r="S1103" i="5"/>
  <c r="S1109" i="5"/>
  <c r="V1139" i="5"/>
  <c r="J1139" i="5" s="1"/>
  <c r="I1244" i="5"/>
  <c r="V1526" i="5"/>
  <c r="AB1526" i="5"/>
  <c r="S1841" i="5"/>
  <c r="T1841" i="5"/>
  <c r="R1919" i="5"/>
  <c r="I1919" i="5"/>
  <c r="I2220" i="5"/>
  <c r="J2220" i="5"/>
  <c r="R2483" i="5"/>
  <c r="H2483" i="5"/>
  <c r="AB1373" i="5"/>
  <c r="AB1643" i="5"/>
  <c r="T1858" i="5"/>
  <c r="J1881" i="5"/>
  <c r="AB1942" i="5"/>
  <c r="S2065" i="5"/>
  <c r="S2073" i="5"/>
  <c r="S2083" i="5"/>
  <c r="AB2213" i="5"/>
  <c r="T2261" i="5"/>
  <c r="AB2291" i="5"/>
  <c r="S2297" i="5"/>
  <c r="T2300" i="5"/>
  <c r="AB2362" i="5"/>
  <c r="T2395" i="5"/>
  <c r="T2404" i="5"/>
  <c r="AB2433" i="5"/>
  <c r="AB1340" i="5"/>
  <c r="G1410" i="5"/>
  <c r="AB1428" i="5"/>
  <c r="J1446" i="5"/>
  <c r="AB1478" i="5"/>
  <c r="AB1656" i="5"/>
  <c r="AB1687" i="5"/>
  <c r="AB1770" i="5"/>
  <c r="R1905" i="5"/>
  <c r="AB1928" i="5"/>
  <c r="S2288" i="5"/>
  <c r="H2379" i="5"/>
  <c r="H2389" i="5"/>
  <c r="AB2405" i="5"/>
  <c r="E1240" i="5"/>
  <c r="X1240" i="5" s="1"/>
  <c r="S1318" i="5"/>
  <c r="T1335" i="5"/>
  <c r="G1405" i="5"/>
  <c r="G1426" i="5"/>
  <c r="S1428" i="5"/>
  <c r="G1511" i="5"/>
  <c r="AB1561" i="5"/>
  <c r="S1575" i="5"/>
  <c r="AB1640" i="5"/>
  <c r="T1647" i="5"/>
  <c r="T1663" i="5"/>
  <c r="I1684" i="5"/>
  <c r="S1687" i="5"/>
  <c r="AB1695" i="5"/>
  <c r="S1698" i="5"/>
  <c r="H1708" i="5"/>
  <c r="S1711" i="5"/>
  <c r="S1805" i="5"/>
  <c r="AB1822" i="5"/>
  <c r="S1824" i="5"/>
  <c r="V1841" i="5"/>
  <c r="G1841" i="5" s="1"/>
  <c r="S1895" i="5"/>
  <c r="S1903" i="5"/>
  <c r="S1942" i="5"/>
  <c r="V2002" i="5"/>
  <c r="G2002" i="5" s="1"/>
  <c r="S2098" i="5"/>
  <c r="T2147" i="5"/>
  <c r="AB2154" i="5"/>
  <c r="AB2168" i="5"/>
  <c r="J2185" i="5"/>
  <c r="G2194" i="5"/>
  <c r="AB2197" i="5"/>
  <c r="AB2201" i="5"/>
  <c r="AB2324" i="5"/>
  <c r="T1414" i="5"/>
  <c r="S1420" i="5"/>
  <c r="T1541" i="5"/>
  <c r="S1551" i="5"/>
  <c r="AB1572" i="5"/>
  <c r="AB1895" i="5"/>
  <c r="S2013" i="5"/>
  <c r="S2038" i="5"/>
  <c r="S2175" i="5"/>
  <c r="AB2195" i="5"/>
  <c r="T2197" i="5"/>
  <c r="T2223" i="5"/>
  <c r="S2253" i="5"/>
  <c r="T2276" i="5"/>
  <c r="AB2279" i="5"/>
  <c r="T2292" i="5"/>
  <c r="S2324" i="5"/>
  <c r="G2337" i="5"/>
  <c r="T2340" i="5"/>
  <c r="H2449" i="5"/>
  <c r="G2461" i="5"/>
  <c r="R2480" i="5"/>
  <c r="AB1260" i="5"/>
  <c r="AB1303" i="5"/>
  <c r="S1325" i="5"/>
  <c r="S1339" i="5"/>
  <c r="T1377" i="5"/>
  <c r="S1400" i="5"/>
  <c r="G1418" i="5"/>
  <c r="AB1420" i="5"/>
  <c r="I1426" i="5"/>
  <c r="J1447" i="5"/>
  <c r="E1466" i="5"/>
  <c r="X1466" i="5" s="1"/>
  <c r="G1469" i="5"/>
  <c r="G1479" i="5"/>
  <c r="AB1573" i="5"/>
  <c r="S1591" i="5"/>
  <c r="AB1699" i="5"/>
  <c r="AB1746" i="5"/>
  <c r="T1768" i="5"/>
  <c r="S1870" i="5"/>
  <c r="AB1902" i="5"/>
  <c r="I2000" i="5"/>
  <c r="S2005" i="5"/>
  <c r="H2008" i="5"/>
  <c r="H2023" i="5"/>
  <c r="AB2092" i="5"/>
  <c r="S2289" i="5"/>
  <c r="G2328" i="5"/>
  <c r="T2353" i="5"/>
  <c r="S2434" i="5"/>
  <c r="I2449" i="5"/>
  <c r="G2471" i="5"/>
  <c r="G2494" i="5"/>
  <c r="S1273" i="5"/>
  <c r="S1290" i="5"/>
  <c r="S1293" i="5"/>
  <c r="S1300" i="5"/>
  <c r="S1303" i="5"/>
  <c r="T1316" i="5"/>
  <c r="AB1339" i="5"/>
  <c r="T1426" i="5"/>
  <c r="S1631" i="5"/>
  <c r="V1664" i="5"/>
  <c r="E1664" i="5" s="1"/>
  <c r="X1664" i="5" s="1"/>
  <c r="S1699" i="5"/>
  <c r="S1715" i="5"/>
  <c r="T1760" i="5"/>
  <c r="S1793" i="5"/>
  <c r="T1796" i="5"/>
  <c r="S1842" i="5"/>
  <c r="AB1940" i="5"/>
  <c r="V1946" i="5"/>
  <c r="G1946" i="5" s="1"/>
  <c r="H1983" i="5"/>
  <c r="R2000" i="5"/>
  <c r="AB2006" i="5"/>
  <c r="E2016" i="5"/>
  <c r="X2016" i="5" s="1"/>
  <c r="AB2030" i="5"/>
  <c r="AB2059" i="5"/>
  <c r="G2079" i="5"/>
  <c r="T2106" i="5"/>
  <c r="J2145" i="5"/>
  <c r="T2151" i="5"/>
  <c r="T2183" i="5"/>
  <c r="R2189" i="5"/>
  <c r="J2201" i="5"/>
  <c r="AB2221" i="5"/>
  <c r="S2231" i="5"/>
  <c r="T2245" i="5"/>
  <c r="T2257" i="5"/>
  <c r="T2394" i="5"/>
  <c r="T2403" i="5"/>
  <c r="R2449" i="5"/>
  <c r="S2459" i="5"/>
  <c r="I2465" i="5"/>
  <c r="H1217" i="5"/>
  <c r="R1229" i="5"/>
  <c r="T1232" i="5"/>
  <c r="H1241" i="5"/>
  <c r="G1249" i="5"/>
  <c r="S1279" i="5"/>
  <c r="S1305" i="5"/>
  <c r="T1308" i="5"/>
  <c r="AB1337" i="5"/>
  <c r="AB1345" i="5"/>
  <c r="AB1391" i="5"/>
  <c r="I1418" i="5"/>
  <c r="I1454" i="5"/>
  <c r="T1469" i="5"/>
  <c r="E1550" i="5"/>
  <c r="X1550" i="5" s="1"/>
  <c r="AB1557" i="5"/>
  <c r="AB1581" i="5"/>
  <c r="AB1621" i="5"/>
  <c r="S1655" i="5"/>
  <c r="S1658" i="5"/>
  <c r="AB1731" i="5"/>
  <c r="AB1738" i="5"/>
  <c r="S1741" i="5"/>
  <c r="T1744" i="5"/>
  <c r="S1757" i="5"/>
  <c r="S1778" i="5"/>
  <c r="T1800" i="5"/>
  <c r="S1806" i="5"/>
  <c r="T1840" i="5"/>
  <c r="G1881" i="5"/>
  <c r="G1902" i="5"/>
  <c r="S1937" i="5"/>
  <c r="S1969" i="5"/>
  <c r="AB2062" i="5"/>
  <c r="AB2076" i="5"/>
  <c r="AB2097" i="5"/>
  <c r="AB2149" i="5"/>
  <c r="G2228" i="5"/>
  <c r="AB2232" i="5"/>
  <c r="H2313" i="5"/>
  <c r="AB2348" i="5"/>
  <c r="H2371" i="5"/>
  <c r="G2441" i="5"/>
  <c r="S2462" i="5"/>
  <c r="T894" i="5"/>
  <c r="AB894" i="5"/>
  <c r="S894" i="5"/>
  <c r="AB1862" i="5"/>
  <c r="T1862" i="5"/>
  <c r="S1862" i="5"/>
  <c r="G585" i="5"/>
  <c r="F585" i="5"/>
  <c r="I713" i="5"/>
  <c r="J713" i="5"/>
  <c r="T737" i="5"/>
  <c r="S737" i="5"/>
  <c r="S1496" i="5"/>
  <c r="T1496" i="5"/>
  <c r="T1446" i="5"/>
  <c r="AB1446" i="5"/>
  <c r="S1446" i="5"/>
  <c r="V573" i="5"/>
  <c r="F573" i="5" s="1"/>
  <c r="T640" i="5"/>
  <c r="S640" i="5"/>
  <c r="V561" i="5"/>
  <c r="R561" i="5" s="1"/>
  <c r="I1847" i="5"/>
  <c r="H1847" i="5"/>
  <c r="J551" i="5"/>
  <c r="H551" i="5"/>
  <c r="E526" i="5"/>
  <c r="X526" i="5" s="1"/>
  <c r="I526" i="5"/>
  <c r="I542" i="5"/>
  <c r="E542" i="5"/>
  <c r="X542" i="5" s="1"/>
  <c r="AB559" i="5"/>
  <c r="R583" i="5"/>
  <c r="F583" i="5"/>
  <c r="AB594" i="5"/>
  <c r="I673" i="5"/>
  <c r="R673" i="5"/>
  <c r="F673" i="5"/>
  <c r="T721" i="5"/>
  <c r="S721" i="5"/>
  <c r="S831" i="5"/>
  <c r="T831" i="5"/>
  <c r="AB874" i="5"/>
  <c r="V874" i="5"/>
  <c r="E874" i="5" s="1"/>
  <c r="X874" i="5" s="1"/>
  <c r="T906" i="5"/>
  <c r="AB906" i="5"/>
  <c r="S906" i="5"/>
  <c r="T918" i="5"/>
  <c r="S918" i="5"/>
  <c r="AB941" i="5"/>
  <c r="V941" i="5"/>
  <c r="J941" i="5" s="1"/>
  <c r="V973" i="5"/>
  <c r="H973" i="5" s="1"/>
  <c r="AB973" i="5"/>
  <c r="AB989" i="5"/>
  <c r="S989" i="5"/>
  <c r="T1127" i="5"/>
  <c r="S1127" i="5"/>
  <c r="V1157" i="5"/>
  <c r="G1157" i="5" s="1"/>
  <c r="R1209" i="5"/>
  <c r="J1209" i="5"/>
  <c r="I1209" i="5"/>
  <c r="H1209" i="5"/>
  <c r="V577" i="5"/>
  <c r="G577" i="5" s="1"/>
  <c r="E603" i="5"/>
  <c r="X603" i="5" s="1"/>
  <c r="R603" i="5"/>
  <c r="V643" i="5"/>
  <c r="R643" i="5" s="1"/>
  <c r="I721" i="5"/>
  <c r="J721" i="5"/>
  <c r="F787" i="5"/>
  <c r="E787" i="5"/>
  <c r="X787" i="5" s="1"/>
  <c r="V850" i="5"/>
  <c r="R850" i="5" s="1"/>
  <c r="AB850" i="5"/>
  <c r="T915" i="5"/>
  <c r="S915" i="5"/>
  <c r="T978" i="5"/>
  <c r="S978" i="5"/>
  <c r="V981" i="5"/>
  <c r="E981" i="5" s="1"/>
  <c r="X981" i="5" s="1"/>
  <c r="AB981" i="5"/>
  <c r="F985" i="5"/>
  <c r="H985" i="5"/>
  <c r="T1025" i="5"/>
  <c r="AB1025" i="5"/>
  <c r="S1025" i="5"/>
  <c r="V1085" i="5"/>
  <c r="F1085" i="5" s="1"/>
  <c r="AB1085" i="5"/>
  <c r="AB550" i="5"/>
  <c r="F559" i="5"/>
  <c r="V607" i="5"/>
  <c r="G607" i="5" s="1"/>
  <c r="G615" i="5"/>
  <c r="AB695" i="5"/>
  <c r="V695" i="5"/>
  <c r="R695" i="5" s="1"/>
  <c r="T712" i="5"/>
  <c r="S712" i="5"/>
  <c r="T744" i="5"/>
  <c r="S744" i="5"/>
  <c r="V807" i="5"/>
  <c r="G807" i="5" s="1"/>
  <c r="AB807" i="5"/>
  <c r="V871" i="5"/>
  <c r="H871" i="5" s="1"/>
  <c r="AB871" i="5"/>
  <c r="AB881" i="5"/>
  <c r="T881" i="5"/>
  <c r="S881" i="5"/>
  <c r="T949" i="5"/>
  <c r="S949" i="5"/>
  <c r="F974" i="5"/>
  <c r="H974" i="5"/>
  <c r="H1102" i="5"/>
  <c r="G1102" i="5"/>
  <c r="F1102" i="5"/>
  <c r="E615" i="5"/>
  <c r="X615" i="5" s="1"/>
  <c r="R615" i="5"/>
  <c r="S638" i="5"/>
  <c r="T648" i="5"/>
  <c r="S648" i="5"/>
  <c r="R684" i="5"/>
  <c r="H684" i="5"/>
  <c r="T732" i="5"/>
  <c r="S732" i="5"/>
  <c r="F767" i="5"/>
  <c r="E767" i="5"/>
  <c r="X767" i="5" s="1"/>
  <c r="F785" i="5"/>
  <c r="E785" i="5"/>
  <c r="X785" i="5" s="1"/>
  <c r="AB835" i="5"/>
  <c r="V835" i="5"/>
  <c r="E835" i="5" s="1"/>
  <c r="X835" i="5" s="1"/>
  <c r="T910" i="5"/>
  <c r="S910" i="5"/>
  <c r="T926" i="5"/>
  <c r="S926" i="5"/>
  <c r="S937" i="5"/>
  <c r="T937" i="5"/>
  <c r="T975" i="5"/>
  <c r="S975" i="5"/>
  <c r="V986" i="5"/>
  <c r="G986" i="5" s="1"/>
  <c r="AB1013" i="5"/>
  <c r="T1013" i="5"/>
  <c r="S1013" i="5"/>
  <c r="H1074" i="5"/>
  <c r="F1074" i="5"/>
  <c r="G1074" i="5"/>
  <c r="G1082" i="5"/>
  <c r="F1082" i="5"/>
  <c r="H1082" i="5"/>
  <c r="E651" i="5"/>
  <c r="X651" i="5" s="1"/>
  <c r="G651" i="5"/>
  <c r="T710" i="5"/>
  <c r="S710" i="5"/>
  <c r="S755" i="5"/>
  <c r="T755" i="5"/>
  <c r="I785" i="5"/>
  <c r="T822" i="5"/>
  <c r="S822" i="5"/>
  <c r="H839" i="5"/>
  <c r="F839" i="5"/>
  <c r="T858" i="5"/>
  <c r="S858" i="5"/>
  <c r="AB868" i="5"/>
  <c r="V868" i="5"/>
  <c r="F868" i="5" s="1"/>
  <c r="T947" i="5"/>
  <c r="AB947" i="5"/>
  <c r="S947" i="5"/>
  <c r="E1010" i="5"/>
  <c r="X1010" i="5" s="1"/>
  <c r="G1010" i="5"/>
  <c r="F1010" i="5"/>
  <c r="AB566" i="5"/>
  <c r="E655" i="5"/>
  <c r="X655" i="5" s="1"/>
  <c r="R655" i="5"/>
  <c r="T689" i="5"/>
  <c r="S689" i="5"/>
  <c r="R795" i="5"/>
  <c r="I795" i="5"/>
  <c r="F795" i="5"/>
  <c r="E795" i="5"/>
  <c r="X795" i="5" s="1"/>
  <c r="V579" i="5"/>
  <c r="G579" i="5" s="1"/>
  <c r="J645" i="5"/>
  <c r="R645" i="5"/>
  <c r="AB679" i="5"/>
  <c r="V679" i="5"/>
  <c r="R679" i="5" s="1"/>
  <c r="J700" i="5"/>
  <c r="R700" i="5"/>
  <c r="I783" i="5"/>
  <c r="E783" i="5"/>
  <c r="X783" i="5" s="1"/>
  <c r="V855" i="5"/>
  <c r="J855" i="5" s="1"/>
  <c r="AB855" i="5"/>
  <c r="T908" i="5"/>
  <c r="AB908" i="5"/>
  <c r="S908" i="5"/>
  <c r="T921" i="5"/>
  <c r="S921" i="5"/>
  <c r="T994" i="5"/>
  <c r="S994" i="5"/>
  <c r="AB574" i="5"/>
  <c r="AB602" i="5"/>
  <c r="AB609" i="5"/>
  <c r="AB638" i="5"/>
  <c r="AB640" i="5"/>
  <c r="AB645" i="5"/>
  <c r="AB653" i="5"/>
  <c r="AB737" i="5"/>
  <c r="F779" i="5"/>
  <c r="S781" i="5"/>
  <c r="T785" i="5"/>
  <c r="S797" i="5"/>
  <c r="AB805" i="5"/>
  <c r="J808" i="5"/>
  <c r="AB822" i="5"/>
  <c r="AB824" i="5"/>
  <c r="S844" i="5"/>
  <c r="S855" i="5"/>
  <c r="S860" i="5"/>
  <c r="S862" i="5"/>
  <c r="AB887" i="5"/>
  <c r="AB910" i="5"/>
  <c r="AB915" i="5"/>
  <c r="AB926" i="5"/>
  <c r="AB929" i="5"/>
  <c r="S932" i="5"/>
  <c r="S941" i="5"/>
  <c r="AB944" i="5"/>
  <c r="S951" i="5"/>
  <c r="G954" i="5"/>
  <c r="S963" i="5"/>
  <c r="S973" i="5"/>
  <c r="T981" i="5"/>
  <c r="E1030" i="5"/>
  <c r="X1030" i="5" s="1"/>
  <c r="F1030" i="5"/>
  <c r="T1091" i="5"/>
  <c r="S1091" i="5"/>
  <c r="T1106" i="5"/>
  <c r="AB1106" i="5"/>
  <c r="S1111" i="5"/>
  <c r="V1144" i="5"/>
  <c r="G1144" i="5" s="1"/>
  <c r="F1168" i="5"/>
  <c r="I1168" i="5"/>
  <c r="V1197" i="5"/>
  <c r="G1197" i="5" s="1"/>
  <c r="AB1324" i="5"/>
  <c r="V1324" i="5"/>
  <c r="G1324" i="5" s="1"/>
  <c r="T1367" i="5"/>
  <c r="S1367" i="5"/>
  <c r="T1704" i="5"/>
  <c r="AB1704" i="5"/>
  <c r="E1716" i="5"/>
  <c r="X1716" i="5" s="1"/>
  <c r="H1716" i="5"/>
  <c r="G1716" i="5"/>
  <c r="AB808" i="5"/>
  <c r="S1089" i="5"/>
  <c r="T1089" i="5"/>
  <c r="F1118" i="5"/>
  <c r="H1118" i="5"/>
  <c r="G1118" i="5"/>
  <c r="J1151" i="5"/>
  <c r="H1151" i="5"/>
  <c r="G1151" i="5"/>
  <c r="T1195" i="5"/>
  <c r="S1195" i="5"/>
  <c r="J1292" i="5"/>
  <c r="F1292" i="5"/>
  <c r="S1437" i="5"/>
  <c r="T1437" i="5"/>
  <c r="AB600" i="5"/>
  <c r="AB648" i="5"/>
  <c r="T656" i="5"/>
  <c r="G673" i="5"/>
  <c r="T677" i="5"/>
  <c r="T687" i="5"/>
  <c r="G706" i="5"/>
  <c r="R714" i="5"/>
  <c r="S717" i="5"/>
  <c r="T719" i="5"/>
  <c r="F731" i="5"/>
  <c r="AB747" i="5"/>
  <c r="G758" i="5"/>
  <c r="AB892" i="5"/>
  <c r="AB930" i="5"/>
  <c r="AB957" i="5"/>
  <c r="AB1017" i="5"/>
  <c r="AB1042" i="5"/>
  <c r="AB1125" i="5"/>
  <c r="V1125" i="5"/>
  <c r="H1125" i="5" s="1"/>
  <c r="AB1371" i="5"/>
  <c r="T1371" i="5"/>
  <c r="S1371" i="5"/>
  <c r="S1587" i="5"/>
  <c r="T1587" i="5"/>
  <c r="AB540" i="5"/>
  <c r="AB582" i="5"/>
  <c r="AB614" i="5"/>
  <c r="AB616" i="5"/>
  <c r="V671" i="5"/>
  <c r="G671" i="5" s="1"/>
  <c r="F675" i="5"/>
  <c r="V677" i="5"/>
  <c r="R677" i="5" s="1"/>
  <c r="S685" i="5"/>
  <c r="S693" i="5"/>
  <c r="E699" i="5"/>
  <c r="X699" i="5" s="1"/>
  <c r="S701" i="5"/>
  <c r="G704" i="5"/>
  <c r="H706" i="5"/>
  <c r="V719" i="5"/>
  <c r="E719" i="5" s="1"/>
  <c r="X719" i="5" s="1"/>
  <c r="G724" i="5"/>
  <c r="V729" i="5"/>
  <c r="J729" i="5" s="1"/>
  <c r="I731" i="5"/>
  <c r="T735" i="5"/>
  <c r="AB740" i="5"/>
  <c r="S753" i="5"/>
  <c r="G768" i="5"/>
  <c r="S773" i="5"/>
  <c r="G776" i="5"/>
  <c r="G784" i="5"/>
  <c r="G790" i="5"/>
  <c r="E806" i="5"/>
  <c r="X806" i="5" s="1"/>
  <c r="E812" i="5"/>
  <c r="X812" i="5" s="1"/>
  <c r="S834" i="5"/>
  <c r="S840" i="5"/>
  <c r="S861" i="5"/>
  <c r="S863" i="5"/>
  <c r="S872" i="5"/>
  <c r="F888" i="5"/>
  <c r="AB897" i="5"/>
  <c r="S930" i="5"/>
  <c r="S935" i="5"/>
  <c r="AB945" i="5"/>
  <c r="T987" i="5"/>
  <c r="S987" i="5"/>
  <c r="S1073" i="5"/>
  <c r="S1083" i="5"/>
  <c r="S1095" i="5"/>
  <c r="H1101" i="5"/>
  <c r="E1101" i="5"/>
  <c r="X1101" i="5" s="1"/>
  <c r="H1135" i="5"/>
  <c r="E1135" i="5"/>
  <c r="X1135" i="5" s="1"/>
  <c r="J1142" i="5"/>
  <c r="I1142" i="5"/>
  <c r="H1142" i="5"/>
  <c r="T1192" i="5"/>
  <c r="AB1192" i="5"/>
  <c r="S1192" i="5"/>
  <c r="AB612" i="5"/>
  <c r="S616" i="5"/>
  <c r="AB620" i="5"/>
  <c r="S626" i="5"/>
  <c r="S628" i="5"/>
  <c r="AB646" i="5"/>
  <c r="S666" i="5"/>
  <c r="AB687" i="5"/>
  <c r="T699" i="5"/>
  <c r="S704" i="5"/>
  <c r="T727" i="5"/>
  <c r="T731" i="5"/>
  <c r="F743" i="5"/>
  <c r="G786" i="5"/>
  <c r="AB804" i="5"/>
  <c r="J806" i="5"/>
  <c r="G812" i="5"/>
  <c r="H815" i="5"/>
  <c r="S859" i="5"/>
  <c r="S880" i="5"/>
  <c r="AB886" i="5"/>
  <c r="S890" i="5"/>
  <c r="S897" i="5"/>
  <c r="S911" i="5"/>
  <c r="S919" i="5"/>
  <c r="S922" i="5"/>
  <c r="S927" i="5"/>
  <c r="T933" i="5"/>
  <c r="S940" i="5"/>
  <c r="T945" i="5"/>
  <c r="S955" i="5"/>
  <c r="S962" i="5"/>
  <c r="G974" i="5"/>
  <c r="S977" i="5"/>
  <c r="T977" i="5"/>
  <c r="H1021" i="5"/>
  <c r="F1021" i="5"/>
  <c r="V1066" i="5"/>
  <c r="F1066" i="5" s="1"/>
  <c r="E1081" i="5"/>
  <c r="X1081" i="5" s="1"/>
  <c r="F1081" i="5"/>
  <c r="S1098" i="5"/>
  <c r="T1102" i="5"/>
  <c r="AB1102" i="5"/>
  <c r="H1110" i="5"/>
  <c r="G1110" i="5"/>
  <c r="T1117" i="5"/>
  <c r="AB1117" i="5"/>
  <c r="T1156" i="5"/>
  <c r="AB1156" i="5"/>
  <c r="S1156" i="5"/>
  <c r="AB1232" i="5"/>
  <c r="V1232" i="5"/>
  <c r="E1232" i="5" s="1"/>
  <c r="X1232" i="5" s="1"/>
  <c r="V1308" i="5"/>
  <c r="G1308" i="5" s="1"/>
  <c r="AB1319" i="5"/>
  <c r="V1319" i="5"/>
  <c r="H1319" i="5" s="1"/>
  <c r="AB1351" i="5"/>
  <c r="V1351" i="5"/>
  <c r="R1351" i="5" s="1"/>
  <c r="J1368" i="5"/>
  <c r="R1368" i="5"/>
  <c r="H1368" i="5"/>
  <c r="G1368" i="5"/>
  <c r="AB1384" i="5"/>
  <c r="V1384" i="5"/>
  <c r="R1384" i="5" s="1"/>
  <c r="R1505" i="5"/>
  <c r="F1505" i="5"/>
  <c r="AB834" i="5"/>
  <c r="S888" i="5"/>
  <c r="AB985" i="5"/>
  <c r="AB1033" i="5"/>
  <c r="T1033" i="5"/>
  <c r="V1050" i="5"/>
  <c r="G1050" i="5" s="1"/>
  <c r="AB1105" i="5"/>
  <c r="T1105" i="5"/>
  <c r="H1126" i="5"/>
  <c r="F1126" i="5"/>
  <c r="T1140" i="5"/>
  <c r="S1140" i="5"/>
  <c r="H1156" i="5"/>
  <c r="E1156" i="5"/>
  <c r="X1156" i="5" s="1"/>
  <c r="AB608" i="5"/>
  <c r="AB621" i="5"/>
  <c r="V639" i="5"/>
  <c r="G639" i="5" s="1"/>
  <c r="S646" i="5"/>
  <c r="AB661" i="5"/>
  <c r="AB670" i="5"/>
  <c r="T691" i="5"/>
  <c r="S702" i="5"/>
  <c r="AB707" i="5"/>
  <c r="V711" i="5"/>
  <c r="F711" i="5" s="1"/>
  <c r="G718" i="5"/>
  <c r="S720" i="5"/>
  <c r="AB731" i="5"/>
  <c r="S733" i="5"/>
  <c r="S736" i="5"/>
  <c r="AB743" i="5"/>
  <c r="T757" i="5"/>
  <c r="T759" i="5"/>
  <c r="AB781" i="5"/>
  <c r="E808" i="5"/>
  <c r="X808" i="5" s="1"/>
  <c r="AB832" i="5"/>
  <c r="AB880" i="5"/>
  <c r="AB889" i="5"/>
  <c r="AB898" i="5"/>
  <c r="S903" i="5"/>
  <c r="T925" i="5"/>
  <c r="F939" i="5"/>
  <c r="AB943" i="5"/>
  <c r="E990" i="5"/>
  <c r="X990" i="5" s="1"/>
  <c r="G990" i="5"/>
  <c r="AB1037" i="5"/>
  <c r="T1037" i="5"/>
  <c r="S1090" i="5"/>
  <c r="E1093" i="5"/>
  <c r="X1093" i="5" s="1"/>
  <c r="S1117" i="5"/>
  <c r="J1276" i="5"/>
  <c r="I1276" i="5"/>
  <c r="G1276" i="5"/>
  <c r="T1416" i="5"/>
  <c r="AB1416" i="5"/>
  <c r="S1416" i="5"/>
  <c r="AB1053" i="5"/>
  <c r="AB1073" i="5"/>
  <c r="AB1161" i="5"/>
  <c r="AB1163" i="5"/>
  <c r="AB1169" i="5"/>
  <c r="S1185" i="5"/>
  <c r="AB1211" i="5"/>
  <c r="AB1222" i="5"/>
  <c r="AB1225" i="5"/>
  <c r="I1236" i="5"/>
  <c r="J1244" i="5"/>
  <c r="T1248" i="5"/>
  <c r="T1279" i="5"/>
  <c r="AB1312" i="5"/>
  <c r="AB1361" i="5"/>
  <c r="AB1364" i="5"/>
  <c r="AB1375" i="5"/>
  <c r="AB1474" i="5"/>
  <c r="F1496" i="5"/>
  <c r="E1496" i="5"/>
  <c r="X1496" i="5" s="1"/>
  <c r="J1538" i="5"/>
  <c r="I1538" i="5"/>
  <c r="AB1553" i="5"/>
  <c r="T1627" i="5"/>
  <c r="S1627" i="5"/>
  <c r="E1660" i="5"/>
  <c r="X1660" i="5" s="1"/>
  <c r="F1660" i="5"/>
  <c r="I1888" i="5"/>
  <c r="J1888" i="5"/>
  <c r="S1177" i="5"/>
  <c r="T1387" i="5"/>
  <c r="S1387" i="5"/>
  <c r="T1818" i="5"/>
  <c r="S1818" i="5"/>
  <c r="G1967" i="5"/>
  <c r="F1967" i="5"/>
  <c r="S1018" i="5"/>
  <c r="S1031" i="5"/>
  <c r="S1053" i="5"/>
  <c r="S1062" i="5"/>
  <c r="S1070" i="5"/>
  <c r="S1075" i="5"/>
  <c r="AB1089" i="5"/>
  <c r="S1130" i="5"/>
  <c r="AB1144" i="5"/>
  <c r="R1147" i="5"/>
  <c r="E1160" i="5"/>
  <c r="X1160" i="5" s="1"/>
  <c r="I1165" i="5"/>
  <c r="G1168" i="5"/>
  <c r="AB1206" i="5"/>
  <c r="AB1236" i="5"/>
  <c r="I1241" i="5"/>
  <c r="AB1244" i="5"/>
  <c r="T1256" i="5"/>
  <c r="S1261" i="5"/>
  <c r="S1272" i="5"/>
  <c r="S1274" i="5"/>
  <c r="S1277" i="5"/>
  <c r="T1294" i="5"/>
  <c r="AB1304" i="5"/>
  <c r="S1307" i="5"/>
  <c r="S1312" i="5"/>
  <c r="S1322" i="5"/>
  <c r="AB1343" i="5"/>
  <c r="S1346" i="5"/>
  <c r="S1349" i="5"/>
  <c r="J1354" i="5"/>
  <c r="S1361" i="5"/>
  <c r="T1405" i="5"/>
  <c r="T1408" i="5"/>
  <c r="AB1408" i="5"/>
  <c r="H1410" i="5"/>
  <c r="S1418" i="5"/>
  <c r="T1429" i="5"/>
  <c r="S1453" i="5"/>
  <c r="T1453" i="5"/>
  <c r="T1458" i="5"/>
  <c r="AB1458" i="5"/>
  <c r="J1494" i="5"/>
  <c r="H1494" i="5"/>
  <c r="I1506" i="5"/>
  <c r="H1506" i="5"/>
  <c r="T1512" i="5"/>
  <c r="S1512" i="5"/>
  <c r="H1522" i="5"/>
  <c r="V1525" i="5"/>
  <c r="G1525" i="5" s="1"/>
  <c r="T1536" i="5"/>
  <c r="S1536" i="5"/>
  <c r="T1544" i="5"/>
  <c r="S1544" i="5"/>
  <c r="AB1774" i="5"/>
  <c r="S1774" i="5"/>
  <c r="R1916" i="5"/>
  <c r="J1916" i="5"/>
  <c r="I1916" i="5"/>
  <c r="E1916" i="5"/>
  <c r="X1916" i="5" s="1"/>
  <c r="AB1922" i="5"/>
  <c r="S1922" i="5"/>
  <c r="S2025" i="5"/>
  <c r="T2025" i="5"/>
  <c r="AB1049" i="5"/>
  <c r="T1053" i="5"/>
  <c r="AB1130" i="5"/>
  <c r="G1160" i="5"/>
  <c r="T1176" i="5"/>
  <c r="AB1193" i="5"/>
  <c r="S1208" i="5"/>
  <c r="E1244" i="5"/>
  <c r="X1244" i="5" s="1"/>
  <c r="S1251" i="5"/>
  <c r="S1268" i="5"/>
  <c r="S1271" i="5"/>
  <c r="T1272" i="5"/>
  <c r="AB1280" i="5"/>
  <c r="AB1299" i="5"/>
  <c r="V1312" i="5"/>
  <c r="J1312" i="5" s="1"/>
  <c r="T1315" i="5"/>
  <c r="G1320" i="5"/>
  <c r="S1331" i="5"/>
  <c r="AB1347" i="5"/>
  <c r="S1369" i="5"/>
  <c r="G1401" i="5"/>
  <c r="I1405" i="5"/>
  <c r="H1405" i="5"/>
  <c r="T1421" i="5"/>
  <c r="R1449" i="5"/>
  <c r="E1449" i="5"/>
  <c r="X1449" i="5" s="1"/>
  <c r="V1470" i="5"/>
  <c r="H1470" i="5" s="1"/>
  <c r="AB1489" i="5"/>
  <c r="V1491" i="5"/>
  <c r="R1491" i="5" s="1"/>
  <c r="S1494" i="5"/>
  <c r="T1500" i="5"/>
  <c r="S1506" i="5"/>
  <c r="AB1510" i="5"/>
  <c r="T1510" i="5"/>
  <c r="J1522" i="5"/>
  <c r="S1530" i="5"/>
  <c r="S1563" i="5"/>
  <c r="AB1577" i="5"/>
  <c r="T1642" i="5"/>
  <c r="S1642" i="5"/>
  <c r="AB1715" i="5"/>
  <c r="V1715" i="5"/>
  <c r="F1715" i="5" s="1"/>
  <c r="R1751" i="5"/>
  <c r="H1751" i="5"/>
  <c r="J1751" i="5"/>
  <c r="R1873" i="5"/>
  <c r="H1873" i="5"/>
  <c r="H1936" i="5"/>
  <c r="I1936" i="5"/>
  <c r="V1939" i="5"/>
  <c r="I1939" i="5" s="1"/>
  <c r="AB1939" i="5"/>
  <c r="V2011" i="5"/>
  <c r="G2011" i="5" s="1"/>
  <c r="AB2011" i="5"/>
  <c r="T2309" i="5"/>
  <c r="S2309" i="5"/>
  <c r="AB2380" i="5"/>
  <c r="V2380" i="5"/>
  <c r="H2380" i="5" s="1"/>
  <c r="AB1066" i="5"/>
  <c r="AB1101" i="5"/>
  <c r="AB1121" i="5"/>
  <c r="AB1224" i="5"/>
  <c r="F1244" i="5"/>
  <c r="AB1252" i="5"/>
  <c r="G1280" i="5"/>
  <c r="F1304" i="5"/>
  <c r="V1307" i="5"/>
  <c r="H1307" i="5" s="1"/>
  <c r="AB1332" i="5"/>
  <c r="F1343" i="5"/>
  <c r="AB1372" i="5"/>
  <c r="T1450" i="5"/>
  <c r="S1450" i="5"/>
  <c r="R1453" i="5"/>
  <c r="I1510" i="5"/>
  <c r="E1510" i="5"/>
  <c r="X1510" i="5" s="1"/>
  <c r="T1530" i="5"/>
  <c r="AB1538" i="5"/>
  <c r="S1555" i="5"/>
  <c r="T1555" i="5"/>
  <c r="AB1560" i="5"/>
  <c r="T1607" i="5"/>
  <c r="S1607" i="5"/>
  <c r="V1632" i="5"/>
  <c r="G1632" i="5" s="1"/>
  <c r="AB1632" i="5"/>
  <c r="AB1639" i="5"/>
  <c r="V1639" i="5"/>
  <c r="AB1679" i="5"/>
  <c r="V1679" i="5"/>
  <c r="E1679" i="5" s="1"/>
  <c r="X1679" i="5" s="1"/>
  <c r="T1781" i="5"/>
  <c r="S1781" i="5"/>
  <c r="AB1850" i="5"/>
  <c r="T1850" i="5"/>
  <c r="R1956" i="5"/>
  <c r="E1956" i="5"/>
  <c r="X1956" i="5" s="1"/>
  <c r="I1956" i="5"/>
  <c r="J1956" i="5"/>
  <c r="T1959" i="5"/>
  <c r="AB1959" i="5"/>
  <c r="I2036" i="5"/>
  <c r="R2036" i="5"/>
  <c r="H2036" i="5"/>
  <c r="F2036" i="5"/>
  <c r="E2036" i="5"/>
  <c r="X2036" i="5" s="1"/>
  <c r="J2036" i="5"/>
  <c r="T2205" i="5"/>
  <c r="S2205" i="5"/>
  <c r="AB2235" i="5"/>
  <c r="T2235" i="5"/>
  <c r="S2235" i="5"/>
  <c r="AB1208" i="5"/>
  <c r="G1224" i="5"/>
  <c r="G1244" i="5"/>
  <c r="S1276" i="5"/>
  <c r="G1304" i="5"/>
  <c r="J1523" i="5"/>
  <c r="R1523" i="5"/>
  <c r="E1636" i="5"/>
  <c r="X1636" i="5" s="1"/>
  <c r="F1636" i="5"/>
  <c r="S1659" i="5"/>
  <c r="T1659" i="5"/>
  <c r="E1676" i="5"/>
  <c r="X1676" i="5" s="1"/>
  <c r="F1676" i="5"/>
  <c r="S1719" i="5"/>
  <c r="T1719" i="5"/>
  <c r="AB1734" i="5"/>
  <c r="V1734" i="5"/>
  <c r="R1734" i="5" s="1"/>
  <c r="I1846" i="5"/>
  <c r="G1846" i="5"/>
  <c r="G1926" i="5"/>
  <c r="F1926" i="5"/>
  <c r="S2071" i="5"/>
  <c r="T2071" i="5"/>
  <c r="S986" i="5"/>
  <c r="AB993" i="5"/>
  <c r="S1006" i="5"/>
  <c r="S1019" i="5"/>
  <c r="S1030" i="5"/>
  <c r="S1038" i="5"/>
  <c r="S1041" i="5"/>
  <c r="S1043" i="5"/>
  <c r="S1046" i="5"/>
  <c r="T1061" i="5"/>
  <c r="S1063" i="5"/>
  <c r="S1081" i="5"/>
  <c r="G1090" i="5"/>
  <c r="AB1146" i="5"/>
  <c r="AB1153" i="5"/>
  <c r="S1155" i="5"/>
  <c r="AB1172" i="5"/>
  <c r="G1185" i="5"/>
  <c r="G1213" i="5"/>
  <c r="AB1216" i="5"/>
  <c r="S1217" i="5"/>
  <c r="S1227" i="5"/>
  <c r="E1236" i="5"/>
  <c r="X1236" i="5" s="1"/>
  <c r="H1244" i="5"/>
  <c r="I1245" i="5"/>
  <c r="S1249" i="5"/>
  <c r="S1252" i="5"/>
  <c r="T1276" i="5"/>
  <c r="S1280" i="5"/>
  <c r="AB1300" i="5"/>
  <c r="I1304" i="5"/>
  <c r="AB1308" i="5"/>
  <c r="S1332" i="5"/>
  <c r="S1343" i="5"/>
  <c r="AB1348" i="5"/>
  <c r="AB1381" i="5"/>
  <c r="AB1392" i="5"/>
  <c r="AB1396" i="5"/>
  <c r="V1402" i="5"/>
  <c r="G1402" i="5" s="1"/>
  <c r="AB1453" i="5"/>
  <c r="H1469" i="5"/>
  <c r="F1469" i="5"/>
  <c r="AB1490" i="5"/>
  <c r="E1498" i="5"/>
  <c r="X1498" i="5" s="1"/>
  <c r="S1510" i="5"/>
  <c r="J1518" i="5"/>
  <c r="AB1521" i="5"/>
  <c r="G1523" i="5"/>
  <c r="T1537" i="5"/>
  <c r="T1604" i="5"/>
  <c r="AB1604" i="5"/>
  <c r="H1636" i="5"/>
  <c r="T1666" i="5"/>
  <c r="S1666" i="5"/>
  <c r="I1676" i="5"/>
  <c r="S1764" i="5"/>
  <c r="T1764" i="5"/>
  <c r="T1837" i="5"/>
  <c r="S1837" i="5"/>
  <c r="I2039" i="5"/>
  <c r="F2039" i="5"/>
  <c r="G1421" i="5"/>
  <c r="AB1613" i="5"/>
  <c r="AB1617" i="5"/>
  <c r="G1636" i="5"/>
  <c r="G1660" i="5"/>
  <c r="G1676" i="5"/>
  <c r="AB1684" i="5"/>
  <c r="T1690" i="5"/>
  <c r="S1718" i="5"/>
  <c r="AB1720" i="5"/>
  <c r="T1730" i="5"/>
  <c r="AB1736" i="5"/>
  <c r="AB1744" i="5"/>
  <c r="S1758" i="5"/>
  <c r="J1761" i="5"/>
  <c r="AB1766" i="5"/>
  <c r="S1773" i="5"/>
  <c r="AB1790" i="5"/>
  <c r="S1822" i="5"/>
  <c r="S1838" i="5"/>
  <c r="S1849" i="5"/>
  <c r="S1887" i="5"/>
  <c r="H1897" i="5"/>
  <c r="S1906" i="5"/>
  <c r="S1926" i="5"/>
  <c r="T1953" i="5"/>
  <c r="J1988" i="5"/>
  <c r="I1988" i="5"/>
  <c r="F1991" i="5"/>
  <c r="I2008" i="5"/>
  <c r="J2008" i="5"/>
  <c r="F2008" i="5"/>
  <c r="E2008" i="5"/>
  <c r="X2008" i="5" s="1"/>
  <c r="F2052" i="5"/>
  <c r="E2064" i="5"/>
  <c r="X2064" i="5" s="1"/>
  <c r="R2064" i="5"/>
  <c r="J2064" i="5"/>
  <c r="H2064" i="5"/>
  <c r="G2064" i="5"/>
  <c r="V2183" i="5"/>
  <c r="F2183" i="5" s="1"/>
  <c r="V2204" i="5"/>
  <c r="G2204" i="5" s="1"/>
  <c r="V2256" i="5"/>
  <c r="F2256" i="5" s="1"/>
  <c r="E2349" i="5"/>
  <c r="X2349" i="5" s="1"/>
  <c r="J2349" i="5"/>
  <c r="F2349" i="5"/>
  <c r="AB1659" i="5"/>
  <c r="V1695" i="5"/>
  <c r="E1695" i="5" s="1"/>
  <c r="X1695" i="5" s="1"/>
  <c r="T1742" i="5"/>
  <c r="AB1745" i="5"/>
  <c r="AB1818" i="5"/>
  <c r="I2020" i="5"/>
  <c r="R2020" i="5"/>
  <c r="S2251" i="5"/>
  <c r="AB2251" i="5"/>
  <c r="T2251" i="5"/>
  <c r="T2341" i="5"/>
  <c r="S2341" i="5"/>
  <c r="S2378" i="5"/>
  <c r="AB2378" i="5"/>
  <c r="AB2400" i="5"/>
  <c r="V2400" i="5"/>
  <c r="AB1550" i="5"/>
  <c r="AB1552" i="5"/>
  <c r="AB1601" i="5"/>
  <c r="AB1635" i="5"/>
  <c r="AB1636" i="5"/>
  <c r="AB1676" i="5"/>
  <c r="G1797" i="5"/>
  <c r="AB1870" i="5"/>
  <c r="S1873" i="5"/>
  <c r="E1876" i="5"/>
  <c r="X1876" i="5" s="1"/>
  <c r="AB1879" i="5"/>
  <c r="S1902" i="5"/>
  <c r="E1912" i="5"/>
  <c r="X1912" i="5" s="1"/>
  <c r="G1927" i="5"/>
  <c r="AB1935" i="5"/>
  <c r="E1952" i="5"/>
  <c r="X1952" i="5" s="1"/>
  <c r="T2009" i="5"/>
  <c r="S2009" i="5"/>
  <c r="T2047" i="5"/>
  <c r="AB2047" i="5"/>
  <c r="E2184" i="5"/>
  <c r="X2184" i="5" s="1"/>
  <c r="F2184" i="5"/>
  <c r="I2184" i="5"/>
  <c r="H2184" i="5"/>
  <c r="V2212" i="5"/>
  <c r="G2212" i="5" s="1"/>
  <c r="S2351" i="5"/>
  <c r="T2351" i="5"/>
  <c r="R2452" i="5"/>
  <c r="E2452" i="5"/>
  <c r="X2452" i="5" s="1"/>
  <c r="AB1522" i="5"/>
  <c r="AB1589" i="5"/>
  <c r="AB1619" i="5"/>
  <c r="AB1624" i="5"/>
  <c r="G1648" i="5"/>
  <c r="V1659" i="5"/>
  <c r="F1659" i="5" s="1"/>
  <c r="S1670" i="5"/>
  <c r="V1672" i="5"/>
  <c r="I1672" i="5" s="1"/>
  <c r="AB1682" i="5"/>
  <c r="F1684" i="5"/>
  <c r="G1691" i="5"/>
  <c r="S1694" i="5"/>
  <c r="S1710" i="5"/>
  <c r="AB1760" i="5"/>
  <c r="T1772" i="5"/>
  <c r="G1777" i="5"/>
  <c r="AB1788" i="5"/>
  <c r="S1821" i="5"/>
  <c r="H1823" i="5"/>
  <c r="T1825" i="5"/>
  <c r="AB1859" i="5"/>
  <c r="AB1874" i="5"/>
  <c r="S1879" i="5"/>
  <c r="S1886" i="5"/>
  <c r="S1910" i="5"/>
  <c r="S1930" i="5"/>
  <c r="AB1933" i="5"/>
  <c r="AB1936" i="5"/>
  <c r="I1971" i="5"/>
  <c r="G1978" i="5"/>
  <c r="F1978" i="5"/>
  <c r="T2019" i="5"/>
  <c r="AB2019" i="5"/>
  <c r="G2184" i="5"/>
  <c r="J2452" i="5"/>
  <c r="AB1569" i="5"/>
  <c r="AB1605" i="5"/>
  <c r="G1655" i="5"/>
  <c r="G1684" i="5"/>
  <c r="G1708" i="5"/>
  <c r="F1752" i="5"/>
  <c r="S1777" i="5"/>
  <c r="AB1786" i="5"/>
  <c r="AB1821" i="5"/>
  <c r="I1835" i="5"/>
  <c r="V1850" i="5"/>
  <c r="G1850" i="5" s="1"/>
  <c r="AB1897" i="5"/>
  <c r="R1952" i="5"/>
  <c r="J1952" i="5"/>
  <c r="G2080" i="5"/>
  <c r="F2080" i="5"/>
  <c r="T2084" i="5"/>
  <c r="AB2084" i="5"/>
  <c r="I2206" i="5"/>
  <c r="R2206" i="5"/>
  <c r="J2206" i="5"/>
  <c r="V2264" i="5"/>
  <c r="T2304" i="5"/>
  <c r="S2304" i="5"/>
  <c r="R2468" i="5"/>
  <c r="F2468" i="5"/>
  <c r="AB1777" i="5"/>
  <c r="J1972" i="5"/>
  <c r="H1972" i="5"/>
  <c r="T1983" i="5"/>
  <c r="AB1983" i="5"/>
  <c r="T2045" i="5"/>
  <c r="S2045" i="5"/>
  <c r="T2055" i="5"/>
  <c r="AB2055" i="5"/>
  <c r="S2055" i="5"/>
  <c r="F2323" i="5"/>
  <c r="R2323" i="5"/>
  <c r="E2323" i="5"/>
  <c r="X2323" i="5" s="1"/>
  <c r="R2339" i="5"/>
  <c r="F2339" i="5"/>
  <c r="R2372" i="5"/>
  <c r="J2372" i="5"/>
  <c r="I2372" i="5"/>
  <c r="E2372" i="5"/>
  <c r="X2372" i="5" s="1"/>
  <c r="G1789" i="5"/>
  <c r="AB1830" i="5"/>
  <c r="S1833" i="5"/>
  <c r="AB1863" i="5"/>
  <c r="R1889" i="5"/>
  <c r="G1897" i="5"/>
  <c r="S2017" i="5"/>
  <c r="S2030" i="5"/>
  <c r="T2034" i="5"/>
  <c r="S2034" i="5"/>
  <c r="V2188" i="5"/>
  <c r="G2188" i="5" s="1"/>
  <c r="I2244" i="5"/>
  <c r="R2244" i="5"/>
  <c r="J2244" i="5"/>
  <c r="H2244" i="5"/>
  <c r="G2244" i="5"/>
  <c r="F2244" i="5"/>
  <c r="E2244" i="5"/>
  <c r="X2244" i="5" s="1"/>
  <c r="I2272" i="5"/>
  <c r="H2272" i="5"/>
  <c r="F2355" i="5"/>
  <c r="R2355" i="5"/>
  <c r="E2355" i="5"/>
  <c r="X2355" i="5" s="1"/>
  <c r="S2370" i="5"/>
  <c r="AB2370" i="5"/>
  <c r="T2449" i="5"/>
  <c r="AB2449" i="5"/>
  <c r="AB1962" i="5"/>
  <c r="AB1985" i="5"/>
  <c r="AB2003" i="5"/>
  <c r="AB2007" i="5"/>
  <c r="AB2021" i="5"/>
  <c r="AB2027" i="5"/>
  <c r="T2033" i="5"/>
  <c r="S2057" i="5"/>
  <c r="J2072" i="5"/>
  <c r="AB2093" i="5"/>
  <c r="AB2101" i="5"/>
  <c r="S2103" i="5"/>
  <c r="S2115" i="5"/>
  <c r="T2136" i="5"/>
  <c r="AB2144" i="5"/>
  <c r="AB2157" i="5"/>
  <c r="AB2161" i="5"/>
  <c r="AB2193" i="5"/>
  <c r="AB2205" i="5"/>
  <c r="J2209" i="5"/>
  <c r="AB2225" i="5"/>
  <c r="AB2309" i="5"/>
  <c r="S2325" i="5"/>
  <c r="S2328" i="5"/>
  <c r="AB2332" i="5"/>
  <c r="J2388" i="5"/>
  <c r="AB2392" i="5"/>
  <c r="V2412" i="5"/>
  <c r="H2412" i="5" s="1"/>
  <c r="T2415" i="5"/>
  <c r="AB2420" i="5"/>
  <c r="R2432" i="5"/>
  <c r="S2450" i="5"/>
  <c r="AB2455" i="5"/>
  <c r="T2460" i="5"/>
  <c r="T2462" i="5"/>
  <c r="V2464" i="5"/>
  <c r="R2464" i="5" s="1"/>
  <c r="H2471" i="5"/>
  <c r="I2473" i="5"/>
  <c r="T2296" i="5"/>
  <c r="J2473" i="5"/>
  <c r="AB1965" i="5"/>
  <c r="AB1998" i="5"/>
  <c r="AB2015" i="5"/>
  <c r="AB2053" i="5"/>
  <c r="AB2096" i="5"/>
  <c r="AB2102" i="5"/>
  <c r="S2122" i="5"/>
  <c r="AB2156" i="5"/>
  <c r="T2184" i="5"/>
  <c r="T2188" i="5"/>
  <c r="H2193" i="5"/>
  <c r="S2229" i="5"/>
  <c r="R2238" i="5"/>
  <c r="V2252" i="5"/>
  <c r="G2252" i="5" s="1"/>
  <c r="T2273" i="5"/>
  <c r="F2276" i="5"/>
  <c r="G2281" i="5"/>
  <c r="S2291" i="5"/>
  <c r="AB2296" i="5"/>
  <c r="S2317" i="5"/>
  <c r="AB2320" i="5"/>
  <c r="AB2328" i="5"/>
  <c r="I2337" i="5"/>
  <c r="I2341" i="5"/>
  <c r="AB2354" i="5"/>
  <c r="V2362" i="5"/>
  <c r="G2362" i="5" s="1"/>
  <c r="G2364" i="5"/>
  <c r="AB2387" i="5"/>
  <c r="AB2388" i="5"/>
  <c r="AB2408" i="5"/>
  <c r="AB2416" i="5"/>
  <c r="AB2421" i="5"/>
  <c r="E2435" i="5"/>
  <c r="X2435" i="5" s="1"/>
  <c r="AB2438" i="5"/>
  <c r="S2078" i="5"/>
  <c r="S2099" i="5"/>
  <c r="T2140" i="5"/>
  <c r="T2156" i="5"/>
  <c r="T2158" i="5"/>
  <c r="S2171" i="5"/>
  <c r="I2193" i="5"/>
  <c r="G2202" i="5"/>
  <c r="G2206" i="5"/>
  <c r="S2219" i="5"/>
  <c r="S2221" i="5"/>
  <c r="S2249" i="5"/>
  <c r="T2255" i="5"/>
  <c r="G2260" i="5"/>
  <c r="G2276" i="5"/>
  <c r="I2281" i="5"/>
  <c r="S2307" i="5"/>
  <c r="S2320" i="5"/>
  <c r="S2333" i="5"/>
  <c r="S2391" i="5"/>
  <c r="S2406" i="5"/>
  <c r="T2408" i="5"/>
  <c r="S2411" i="5"/>
  <c r="T2416" i="5"/>
  <c r="T2419" i="5"/>
  <c r="T2428" i="5"/>
  <c r="S2431" i="5"/>
  <c r="T2444" i="5"/>
  <c r="T2453" i="5"/>
  <c r="J2456" i="5"/>
  <c r="S2463" i="5"/>
  <c r="T2487" i="5"/>
  <c r="AB1946" i="5"/>
  <c r="AB1958" i="5"/>
  <c r="AB1967" i="5"/>
  <c r="AB1975" i="5"/>
  <c r="T1981" i="5"/>
  <c r="G1998" i="5"/>
  <c r="E2000" i="5"/>
  <c r="X2000" i="5" s="1"/>
  <c r="H2004" i="5"/>
  <c r="AB2014" i="5"/>
  <c r="AB2043" i="5"/>
  <c r="T2053" i="5"/>
  <c r="AB2056" i="5"/>
  <c r="T2063" i="5"/>
  <c r="AB2067" i="5"/>
  <c r="T2069" i="5"/>
  <c r="S2075" i="5"/>
  <c r="AB2091" i="5"/>
  <c r="S2102" i="5"/>
  <c r="T2135" i="5"/>
  <c r="T2143" i="5"/>
  <c r="AB2148" i="5"/>
  <c r="J2193" i="5"/>
  <c r="AB2209" i="5"/>
  <c r="T2221" i="5"/>
  <c r="G2248" i="5"/>
  <c r="J2260" i="5"/>
  <c r="J2281" i="5"/>
  <c r="AB2288" i="5"/>
  <c r="AB2289" i="5"/>
  <c r="G2313" i="5"/>
  <c r="V2324" i="5"/>
  <c r="G2324" i="5" s="1"/>
  <c r="F2336" i="5"/>
  <c r="T2354" i="5"/>
  <c r="AB2428" i="5"/>
  <c r="G2435" i="5"/>
  <c r="S2461" i="5"/>
  <c r="H2465" i="5"/>
  <c r="G2468" i="5"/>
  <c r="T2491" i="5"/>
  <c r="I2494" i="5"/>
  <c r="AB2140" i="5"/>
  <c r="V2198" i="5"/>
  <c r="H2198" i="5" s="1"/>
  <c r="AB2255" i="5"/>
  <c r="AB2281" i="5"/>
  <c r="G2345" i="5"/>
  <c r="S1986" i="5"/>
  <c r="AB2035" i="5"/>
  <c r="G2052" i="5"/>
  <c r="G2072" i="5"/>
  <c r="AB2089" i="5"/>
  <c r="AB2106" i="5"/>
  <c r="AB2133" i="5"/>
  <c r="T2154" i="5"/>
  <c r="H2157" i="5"/>
  <c r="AB2172" i="5"/>
  <c r="I2185" i="5"/>
  <c r="J2189" i="5"/>
  <c r="I2201" i="5"/>
  <c r="H2209" i="5"/>
  <c r="V2214" i="5"/>
  <c r="R2214" i="5" s="1"/>
  <c r="S2217" i="5"/>
  <c r="AB2231" i="5"/>
  <c r="J2248" i="5"/>
  <c r="AB2282" i="5"/>
  <c r="AB2297" i="5"/>
  <c r="S2332" i="5"/>
  <c r="AB2336" i="5"/>
  <c r="AB2340" i="5"/>
  <c r="H2363" i="5"/>
  <c r="H2381" i="5"/>
  <c r="I2389" i="5"/>
  <c r="V2396" i="5"/>
  <c r="G2396" i="5" s="1"/>
  <c r="V2404" i="5"/>
  <c r="I2404" i="5" s="1"/>
  <c r="G2432" i="5"/>
  <c r="AB2439" i="5"/>
  <c r="S2465" i="5"/>
  <c r="T2468" i="5"/>
  <c r="G2473" i="5"/>
  <c r="AB2475" i="5"/>
  <c r="E547" i="5"/>
  <c r="X547" i="5" s="1"/>
  <c r="J547" i="5"/>
  <c r="H547" i="5"/>
  <c r="F547" i="5"/>
  <c r="V599" i="5"/>
  <c r="G599" i="5" s="1"/>
  <c r="R692" i="5"/>
  <c r="J692" i="5"/>
  <c r="H692" i="5"/>
  <c r="R698" i="5"/>
  <c r="H698" i="5"/>
  <c r="R703" i="5"/>
  <c r="H703" i="5"/>
  <c r="E619" i="5"/>
  <c r="X619" i="5" s="1"/>
  <c r="R619" i="5"/>
  <c r="J619" i="5"/>
  <c r="F619" i="5"/>
  <c r="G619" i="5"/>
  <c r="R515" i="5"/>
  <c r="H515" i="5"/>
  <c r="R531" i="5"/>
  <c r="H531" i="5"/>
  <c r="E659" i="5"/>
  <c r="X659" i="5" s="1"/>
  <c r="R659" i="5"/>
  <c r="F659" i="5"/>
  <c r="AB866" i="5"/>
  <c r="V866" i="5"/>
  <c r="J866" i="5" s="1"/>
  <c r="T1002" i="5"/>
  <c r="S1002" i="5"/>
  <c r="AB1002" i="5"/>
  <c r="AB528" i="5"/>
  <c r="R605" i="5"/>
  <c r="F605" i="5"/>
  <c r="J641" i="5"/>
  <c r="R641" i="5"/>
  <c r="G641" i="5"/>
  <c r="F641" i="5"/>
  <c r="H843" i="5"/>
  <c r="J843" i="5"/>
  <c r="R759" i="5"/>
  <c r="I759" i="5"/>
  <c r="F759" i="5"/>
  <c r="E759" i="5"/>
  <c r="X759" i="5" s="1"/>
  <c r="E510" i="5"/>
  <c r="X510" i="5" s="1"/>
  <c r="H510" i="5"/>
  <c r="H522" i="5"/>
  <c r="E522" i="5"/>
  <c r="X522" i="5" s="1"/>
  <c r="F522" i="5"/>
  <c r="R565" i="5"/>
  <c r="F565" i="5"/>
  <c r="V601" i="5"/>
  <c r="G601" i="5" s="1"/>
  <c r="J637" i="5"/>
  <c r="R637" i="5"/>
  <c r="F637" i="5"/>
  <c r="G637" i="5"/>
  <c r="I725" i="5"/>
  <c r="F725" i="5"/>
  <c r="E725" i="5"/>
  <c r="X725" i="5" s="1"/>
  <c r="I741" i="5"/>
  <c r="F741" i="5"/>
  <c r="E741" i="5"/>
  <c r="X741" i="5" s="1"/>
  <c r="AB544" i="5"/>
  <c r="J539" i="5"/>
  <c r="G539" i="5"/>
  <c r="R543" i="5"/>
  <c r="J543" i="5"/>
  <c r="H543" i="5"/>
  <c r="E563" i="5"/>
  <c r="X563" i="5" s="1"/>
  <c r="F563" i="5"/>
  <c r="R563" i="5"/>
  <c r="AB610" i="5"/>
  <c r="AB622" i="5"/>
  <c r="S622" i="5"/>
  <c r="T654" i="5"/>
  <c r="S654" i="5"/>
  <c r="I665" i="5"/>
  <c r="R665" i="5"/>
  <c r="J665" i="5"/>
  <c r="F665" i="5"/>
  <c r="E665" i="5"/>
  <c r="X665" i="5" s="1"/>
  <c r="G698" i="5"/>
  <c r="S703" i="5"/>
  <c r="AB703" i="5"/>
  <c r="T703" i="5"/>
  <c r="V716" i="5"/>
  <c r="G716" i="5" s="1"/>
  <c r="I733" i="5"/>
  <c r="J733" i="5"/>
  <c r="F733" i="5"/>
  <c r="E733" i="5"/>
  <c r="X733" i="5" s="1"/>
  <c r="AB751" i="5"/>
  <c r="V751" i="5"/>
  <c r="R751" i="5" s="1"/>
  <c r="AB848" i="5"/>
  <c r="T848" i="5"/>
  <c r="S848" i="5"/>
  <c r="H1005" i="5"/>
  <c r="F1005" i="5"/>
  <c r="E1005" i="5"/>
  <c r="X1005" i="5" s="1"/>
  <c r="R1407" i="5"/>
  <c r="J1407" i="5"/>
  <c r="I1413" i="5"/>
  <c r="R1413" i="5"/>
  <c r="H1413" i="5"/>
  <c r="F1413" i="5"/>
  <c r="R1552" i="5"/>
  <c r="F1552" i="5"/>
  <c r="AB512" i="5"/>
  <c r="AB520" i="5"/>
  <c r="AB536" i="5"/>
  <c r="H542" i="5"/>
  <c r="E546" i="5"/>
  <c r="X546" i="5" s="1"/>
  <c r="R555" i="5"/>
  <c r="J555" i="5"/>
  <c r="H562" i="5"/>
  <c r="F562" i="5"/>
  <c r="E562" i="5"/>
  <c r="X562" i="5" s="1"/>
  <c r="AB570" i="5"/>
  <c r="T622" i="5"/>
  <c r="R625" i="5"/>
  <c r="F625" i="5"/>
  <c r="G627" i="5"/>
  <c r="I657" i="5"/>
  <c r="R657" i="5"/>
  <c r="J657" i="5"/>
  <c r="F657" i="5"/>
  <c r="AB660" i="5"/>
  <c r="T660" i="5"/>
  <c r="V663" i="5"/>
  <c r="G663" i="5" s="1"/>
  <c r="R682" i="5"/>
  <c r="H682" i="5"/>
  <c r="G682" i="5"/>
  <c r="S723" i="5"/>
  <c r="AB723" i="5"/>
  <c r="T723" i="5"/>
  <c r="H769" i="5"/>
  <c r="E769" i="5"/>
  <c r="X769" i="5" s="1"/>
  <c r="J769" i="5"/>
  <c r="I769" i="5"/>
  <c r="F769" i="5"/>
  <c r="R900" i="5"/>
  <c r="J900" i="5"/>
  <c r="F900" i="5"/>
  <c r="T931" i="5"/>
  <c r="S931" i="5"/>
  <c r="H538" i="5"/>
  <c r="E538" i="5"/>
  <c r="X538" i="5" s="1"/>
  <c r="H546" i="5"/>
  <c r="I550" i="5"/>
  <c r="H550" i="5"/>
  <c r="F550" i="5"/>
  <c r="E550" i="5"/>
  <c r="X550" i="5" s="1"/>
  <c r="E551" i="5"/>
  <c r="X551" i="5" s="1"/>
  <c r="G551" i="5"/>
  <c r="F551" i="5"/>
  <c r="R551" i="5"/>
  <c r="E559" i="5"/>
  <c r="X559" i="5" s="1"/>
  <c r="R559" i="5"/>
  <c r="J559" i="5"/>
  <c r="H559" i="5"/>
  <c r="AB562" i="5"/>
  <c r="G581" i="5"/>
  <c r="R581" i="5"/>
  <c r="F581" i="5"/>
  <c r="E627" i="5"/>
  <c r="X627" i="5" s="1"/>
  <c r="R627" i="5"/>
  <c r="J627" i="5"/>
  <c r="F627" i="5"/>
  <c r="AB630" i="5"/>
  <c r="V669" i="5"/>
  <c r="G669" i="5" s="1"/>
  <c r="I693" i="5"/>
  <c r="J693" i="5"/>
  <c r="F693" i="5"/>
  <c r="E693" i="5"/>
  <c r="X693" i="5" s="1"/>
  <c r="J723" i="5"/>
  <c r="I723" i="5"/>
  <c r="F830" i="5"/>
  <c r="R830" i="5"/>
  <c r="H830" i="5"/>
  <c r="H511" i="5"/>
  <c r="R511" i="5"/>
  <c r="F511" i="5"/>
  <c r="V523" i="5"/>
  <c r="G523" i="5" s="1"/>
  <c r="R597" i="5"/>
  <c r="F597" i="5"/>
  <c r="R617" i="5"/>
  <c r="G617" i="5"/>
  <c r="V649" i="5"/>
  <c r="G649" i="5" s="1"/>
  <c r="R690" i="5"/>
  <c r="H690" i="5"/>
  <c r="V813" i="5"/>
  <c r="H813" i="5" s="1"/>
  <c r="E827" i="5"/>
  <c r="X827" i="5" s="1"/>
  <c r="J827" i="5"/>
  <c r="H827" i="5"/>
  <c r="F827" i="5"/>
  <c r="T883" i="5"/>
  <c r="S883" i="5"/>
  <c r="T970" i="5"/>
  <c r="AB970" i="5"/>
  <c r="S970" i="5"/>
  <c r="G511" i="5"/>
  <c r="J519" i="5"/>
  <c r="R519" i="5"/>
  <c r="AB532" i="5"/>
  <c r="R535" i="5"/>
  <c r="AB546" i="5"/>
  <c r="AB554" i="5"/>
  <c r="G565" i="5"/>
  <c r="G567" i="5"/>
  <c r="G571" i="5"/>
  <c r="V575" i="5"/>
  <c r="I575" i="5" s="1"/>
  <c r="E583" i="5"/>
  <c r="X583" i="5" s="1"/>
  <c r="J583" i="5"/>
  <c r="R585" i="5"/>
  <c r="V587" i="5"/>
  <c r="G587" i="5" s="1"/>
  <c r="V595" i="5"/>
  <c r="G595" i="5" s="1"/>
  <c r="AB598" i="5"/>
  <c r="F617" i="5"/>
  <c r="E635" i="5"/>
  <c r="X635" i="5" s="1"/>
  <c r="F635" i="5"/>
  <c r="R635" i="5"/>
  <c r="J635" i="5"/>
  <c r="V647" i="5"/>
  <c r="G647" i="5" s="1"/>
  <c r="AB650" i="5"/>
  <c r="S650" i="5"/>
  <c r="AB676" i="5"/>
  <c r="T676" i="5"/>
  <c r="T697" i="5"/>
  <c r="S697" i="5"/>
  <c r="S715" i="5"/>
  <c r="AB715" i="5"/>
  <c r="T715" i="5"/>
  <c r="F735" i="5"/>
  <c r="J735" i="5"/>
  <c r="I735" i="5"/>
  <c r="E735" i="5"/>
  <c r="X735" i="5" s="1"/>
  <c r="S745" i="5"/>
  <c r="T745" i="5"/>
  <c r="R775" i="5"/>
  <c r="I775" i="5"/>
  <c r="F775" i="5"/>
  <c r="E775" i="5"/>
  <c r="X775" i="5" s="1"/>
  <c r="H789" i="5"/>
  <c r="E789" i="5"/>
  <c r="X789" i="5" s="1"/>
  <c r="J789" i="5"/>
  <c r="I789" i="5"/>
  <c r="F789" i="5"/>
  <c r="R932" i="5"/>
  <c r="J932" i="5"/>
  <c r="F932" i="5"/>
  <c r="T954" i="5"/>
  <c r="AB954" i="5"/>
  <c r="S954" i="5"/>
  <c r="T961" i="5"/>
  <c r="S961" i="5"/>
  <c r="AB966" i="5"/>
  <c r="V966" i="5"/>
  <c r="J966" i="5" s="1"/>
  <c r="E1017" i="5"/>
  <c r="X1017" i="5" s="1"/>
  <c r="H1017" i="5"/>
  <c r="F1017" i="5"/>
  <c r="E1113" i="5"/>
  <c r="X1113" i="5" s="1"/>
  <c r="H1113" i="5"/>
  <c r="F1113" i="5"/>
  <c r="J511" i="5"/>
  <c r="H539" i="5"/>
  <c r="F543" i="5"/>
  <c r="AB558" i="5"/>
  <c r="G563" i="5"/>
  <c r="R613" i="5"/>
  <c r="G613" i="5"/>
  <c r="AB618" i="5"/>
  <c r="T618" i="5"/>
  <c r="S618" i="5"/>
  <c r="E623" i="5"/>
  <c r="X623" i="5" s="1"/>
  <c r="F623" i="5"/>
  <c r="R623" i="5"/>
  <c r="J623" i="5"/>
  <c r="V633" i="5"/>
  <c r="G633" i="5" s="1"/>
  <c r="R691" i="5"/>
  <c r="J691" i="5"/>
  <c r="I691" i="5"/>
  <c r="E691" i="5"/>
  <c r="X691" i="5" s="1"/>
  <c r="J707" i="5"/>
  <c r="I707" i="5"/>
  <c r="J715" i="5"/>
  <c r="I715" i="5"/>
  <c r="F715" i="5"/>
  <c r="F719" i="5"/>
  <c r="J727" i="5"/>
  <c r="F727" i="5"/>
  <c r="E727" i="5"/>
  <c r="X727" i="5" s="1"/>
  <c r="T748" i="5"/>
  <c r="AB748" i="5"/>
  <c r="AB756" i="5"/>
  <c r="S761" i="5"/>
  <c r="T761" i="5"/>
  <c r="S812" i="5"/>
  <c r="AB812" i="5"/>
  <c r="T812" i="5"/>
  <c r="V828" i="5"/>
  <c r="F828" i="5" s="1"/>
  <c r="T877" i="5"/>
  <c r="S877" i="5"/>
  <c r="J898" i="5"/>
  <c r="G898" i="5"/>
  <c r="R539" i="5"/>
  <c r="G543" i="5"/>
  <c r="G547" i="5"/>
  <c r="J563" i="5"/>
  <c r="E567" i="5"/>
  <c r="X567" i="5" s="1"/>
  <c r="R567" i="5"/>
  <c r="J567" i="5"/>
  <c r="E571" i="5"/>
  <c r="X571" i="5" s="1"/>
  <c r="F571" i="5"/>
  <c r="R571" i="5"/>
  <c r="G605" i="5"/>
  <c r="R609" i="5"/>
  <c r="G609" i="5"/>
  <c r="F609" i="5"/>
  <c r="R621" i="5"/>
  <c r="F621" i="5"/>
  <c r="V631" i="5"/>
  <c r="H631" i="5" s="1"/>
  <c r="AB634" i="5"/>
  <c r="S634" i="5"/>
  <c r="I653" i="5"/>
  <c r="R653" i="5"/>
  <c r="J653" i="5"/>
  <c r="F653" i="5"/>
  <c r="E653" i="5"/>
  <c r="X653" i="5" s="1"/>
  <c r="G665" i="5"/>
  <c r="V756" i="5"/>
  <c r="H756" i="5" s="1"/>
  <c r="V766" i="5"/>
  <c r="R766" i="5" s="1"/>
  <c r="T820" i="5"/>
  <c r="S820" i="5"/>
  <c r="J825" i="5"/>
  <c r="I825" i="5"/>
  <c r="F825" i="5"/>
  <c r="E1058" i="5"/>
  <c r="X1058" i="5" s="1"/>
  <c r="F1058" i="5"/>
  <c r="J1058" i="5"/>
  <c r="H1058" i="5"/>
  <c r="H1061" i="5"/>
  <c r="E1061" i="5"/>
  <c r="X1061" i="5" s="1"/>
  <c r="H1069" i="5"/>
  <c r="F1069" i="5"/>
  <c r="E1069" i="5"/>
  <c r="X1069" i="5" s="1"/>
  <c r="AB644" i="5"/>
  <c r="J651" i="5"/>
  <c r="AB654" i="5"/>
  <c r="I667" i="5"/>
  <c r="S678" i="5"/>
  <c r="J743" i="5"/>
  <c r="AB745" i="5"/>
  <c r="V748" i="5"/>
  <c r="G748" i="5" s="1"/>
  <c r="H757" i="5"/>
  <c r="E757" i="5"/>
  <c r="X757" i="5" s="1"/>
  <c r="AB761" i="5"/>
  <c r="R771" i="5"/>
  <c r="E771" i="5"/>
  <c r="X771" i="5" s="1"/>
  <c r="H797" i="5"/>
  <c r="I797" i="5"/>
  <c r="F797" i="5"/>
  <c r="R799" i="5"/>
  <c r="F799" i="5"/>
  <c r="F803" i="5"/>
  <c r="T806" i="5"/>
  <c r="AB806" i="5"/>
  <c r="V816" i="5"/>
  <c r="G816" i="5" s="1"/>
  <c r="T838" i="5"/>
  <c r="AB838" i="5"/>
  <c r="S838" i="5"/>
  <c r="T842" i="5"/>
  <c r="AB842" i="5"/>
  <c r="T853" i="5"/>
  <c r="S853" i="5"/>
  <c r="H861" i="5"/>
  <c r="J861" i="5"/>
  <c r="E861" i="5"/>
  <c r="X861" i="5" s="1"/>
  <c r="T869" i="5"/>
  <c r="S869" i="5"/>
  <c r="AB890" i="5"/>
  <c r="V890" i="5"/>
  <c r="J890" i="5" s="1"/>
  <c r="T899" i="5"/>
  <c r="S899" i="5"/>
  <c r="R912" i="5"/>
  <c r="F912" i="5"/>
  <c r="J938" i="5"/>
  <c r="H938" i="5"/>
  <c r="J947" i="5"/>
  <c r="H947" i="5"/>
  <c r="V970" i="5"/>
  <c r="J970" i="5" s="1"/>
  <c r="T982" i="5"/>
  <c r="S982" i="5"/>
  <c r="V1002" i="5"/>
  <c r="G1002" i="5" s="1"/>
  <c r="T1022" i="5"/>
  <c r="S1022" i="5"/>
  <c r="H1037" i="5"/>
  <c r="F1037" i="5"/>
  <c r="E1037" i="5"/>
  <c r="X1037" i="5" s="1"/>
  <c r="E1042" i="5"/>
  <c r="X1042" i="5" s="1"/>
  <c r="J1042" i="5"/>
  <c r="H1042" i="5"/>
  <c r="G1042" i="5"/>
  <c r="F1042" i="5"/>
  <c r="AB1045" i="5"/>
  <c r="T1045" i="5"/>
  <c r="S1045" i="5"/>
  <c r="H1053" i="5"/>
  <c r="F1053" i="5"/>
  <c r="E1053" i="5"/>
  <c r="X1053" i="5" s="1"/>
  <c r="H1077" i="5"/>
  <c r="E1077" i="5"/>
  <c r="X1077" i="5" s="1"/>
  <c r="T1264" i="5"/>
  <c r="S1264" i="5"/>
  <c r="AB1264" i="5"/>
  <c r="AB601" i="5"/>
  <c r="J611" i="5"/>
  <c r="AB628" i="5"/>
  <c r="AB633" i="5"/>
  <c r="AB649" i="5"/>
  <c r="R651" i="5"/>
  <c r="G657" i="5"/>
  <c r="V661" i="5"/>
  <c r="H661" i="5" s="1"/>
  <c r="AB666" i="5"/>
  <c r="R667" i="5"/>
  <c r="AB672" i="5"/>
  <c r="J673" i="5"/>
  <c r="AB677" i="5"/>
  <c r="V678" i="5"/>
  <c r="G678" i="5" s="1"/>
  <c r="G684" i="5"/>
  <c r="AB699" i="5"/>
  <c r="AB724" i="5"/>
  <c r="AB732" i="5"/>
  <c r="G738" i="5"/>
  <c r="AB739" i="5"/>
  <c r="AB741" i="5"/>
  <c r="T743" i="5"/>
  <c r="T751" i="5"/>
  <c r="AB753" i="5"/>
  <c r="V753" i="5"/>
  <c r="G753" i="5" s="1"/>
  <c r="R763" i="5"/>
  <c r="E763" i="5"/>
  <c r="X763" i="5" s="1"/>
  <c r="AB765" i="5"/>
  <c r="V765" i="5"/>
  <c r="R765" i="5" s="1"/>
  <c r="H777" i="5"/>
  <c r="J777" i="5"/>
  <c r="E777" i="5"/>
  <c r="X777" i="5" s="1"/>
  <c r="G792" i="5"/>
  <c r="T801" i="5"/>
  <c r="H823" i="5"/>
  <c r="E823" i="5"/>
  <c r="X823" i="5" s="1"/>
  <c r="S827" i="5"/>
  <c r="AB827" i="5"/>
  <c r="F834" i="5"/>
  <c r="AB851" i="5"/>
  <c r="V851" i="5"/>
  <c r="I851" i="5" s="1"/>
  <c r="H864" i="5"/>
  <c r="F864" i="5"/>
  <c r="T867" i="5"/>
  <c r="S867" i="5"/>
  <c r="AB884" i="5"/>
  <c r="T929" i="5"/>
  <c r="S929" i="5"/>
  <c r="J933" i="5"/>
  <c r="E933" i="5"/>
  <c r="X933" i="5" s="1"/>
  <c r="G938" i="5"/>
  <c r="T942" i="5"/>
  <c r="S942" i="5"/>
  <c r="T950" i="5"/>
  <c r="S950" i="5"/>
  <c r="T957" i="5"/>
  <c r="S957" i="5"/>
  <c r="F977" i="5"/>
  <c r="H977" i="5"/>
  <c r="V982" i="5"/>
  <c r="G982" i="5" s="1"/>
  <c r="F989" i="5"/>
  <c r="E989" i="5"/>
  <c r="X989" i="5" s="1"/>
  <c r="R1008" i="5"/>
  <c r="F1008" i="5"/>
  <c r="T1026" i="5"/>
  <c r="S1026" i="5"/>
  <c r="E1033" i="5"/>
  <c r="X1033" i="5" s="1"/>
  <c r="H1033" i="5"/>
  <c r="F1033" i="5"/>
  <c r="H1045" i="5"/>
  <c r="E1045" i="5"/>
  <c r="X1045" i="5" s="1"/>
  <c r="G1062" i="5"/>
  <c r="E1090" i="5"/>
  <c r="X1090" i="5" s="1"/>
  <c r="H1090" i="5"/>
  <c r="J1090" i="5"/>
  <c r="F1090" i="5"/>
  <c r="H1117" i="5"/>
  <c r="F1117" i="5"/>
  <c r="R1131" i="5"/>
  <c r="E1131" i="5"/>
  <c r="X1131" i="5" s="1"/>
  <c r="J1184" i="5"/>
  <c r="E1184" i="5"/>
  <c r="X1184" i="5" s="1"/>
  <c r="AB678" i="5"/>
  <c r="T769" i="5"/>
  <c r="S769" i="5"/>
  <c r="V774" i="5"/>
  <c r="G774" i="5" s="1"/>
  <c r="H781" i="5"/>
  <c r="I781" i="5"/>
  <c r="F781" i="5"/>
  <c r="R783" i="5"/>
  <c r="F783" i="5"/>
  <c r="T789" i="5"/>
  <c r="S789" i="5"/>
  <c r="V798" i="5"/>
  <c r="G798" i="5" s="1"/>
  <c r="H801" i="5"/>
  <c r="J801" i="5"/>
  <c r="R803" i="5"/>
  <c r="E803" i="5"/>
  <c r="X803" i="5" s="1"/>
  <c r="I811" i="5"/>
  <c r="E811" i="5"/>
  <c r="X811" i="5" s="1"/>
  <c r="R811" i="5"/>
  <c r="T814" i="5"/>
  <c r="S814" i="5"/>
  <c r="T836" i="5"/>
  <c r="S836" i="5"/>
  <c r="S839" i="5"/>
  <c r="AB839" i="5"/>
  <c r="T839" i="5"/>
  <c r="H877" i="5"/>
  <c r="F877" i="5"/>
  <c r="E877" i="5"/>
  <c r="X877" i="5" s="1"/>
  <c r="R884" i="5"/>
  <c r="J884" i="5"/>
  <c r="F884" i="5"/>
  <c r="T934" i="5"/>
  <c r="AB934" i="5"/>
  <c r="S934" i="5"/>
  <c r="R952" i="5"/>
  <c r="F952" i="5"/>
  <c r="T1003" i="5"/>
  <c r="S1003" i="5"/>
  <c r="AB1009" i="5"/>
  <c r="T1009" i="5"/>
  <c r="S1009" i="5"/>
  <c r="E1022" i="5"/>
  <c r="X1022" i="5" s="1"/>
  <c r="J1022" i="5"/>
  <c r="H1022" i="5"/>
  <c r="G1022" i="5"/>
  <c r="F1022" i="5"/>
  <c r="R1024" i="5"/>
  <c r="F1024" i="5"/>
  <c r="V1137" i="5"/>
  <c r="G1137" i="5" s="1"/>
  <c r="R1200" i="5"/>
  <c r="I1200" i="5"/>
  <c r="G1200" i="5"/>
  <c r="F1200" i="5"/>
  <c r="E1200" i="5"/>
  <c r="X1200" i="5" s="1"/>
  <c r="AB604" i="5"/>
  <c r="G653" i="5"/>
  <c r="AB662" i="5"/>
  <c r="S680" i="5"/>
  <c r="J684" i="5"/>
  <c r="AB694" i="5"/>
  <c r="F699" i="5"/>
  <c r="AB725" i="5"/>
  <c r="AB733" i="5"/>
  <c r="S742" i="5"/>
  <c r="F747" i="5"/>
  <c r="AB757" i="5"/>
  <c r="AB769" i="5"/>
  <c r="AB789" i="5"/>
  <c r="S795" i="5"/>
  <c r="T795" i="5"/>
  <c r="F811" i="5"/>
  <c r="S819" i="5"/>
  <c r="AB819" i="5"/>
  <c r="T823" i="5"/>
  <c r="T840" i="5"/>
  <c r="S847" i="5"/>
  <c r="AB847" i="5"/>
  <c r="T847" i="5"/>
  <c r="T856" i="5"/>
  <c r="S856" i="5"/>
  <c r="AB864" i="5"/>
  <c r="T873" i="5"/>
  <c r="S873" i="5"/>
  <c r="T878" i="5"/>
  <c r="AB878" i="5"/>
  <c r="S878" i="5"/>
  <c r="T893" i="5"/>
  <c r="R940" i="5"/>
  <c r="H940" i="5"/>
  <c r="F940" i="5"/>
  <c r="T946" i="5"/>
  <c r="AB946" i="5"/>
  <c r="S946" i="5"/>
  <c r="J950" i="5"/>
  <c r="H950" i="5"/>
  <c r="G950" i="5"/>
  <c r="F950" i="5"/>
  <c r="T953" i="5"/>
  <c r="S953" i="5"/>
  <c r="T965" i="5"/>
  <c r="S965" i="5"/>
  <c r="T983" i="5"/>
  <c r="S983" i="5"/>
  <c r="T998" i="5"/>
  <c r="S998" i="5"/>
  <c r="V1006" i="5"/>
  <c r="I1006" i="5" s="1"/>
  <c r="T1021" i="5"/>
  <c r="S1021" i="5"/>
  <c r="AB1022" i="5"/>
  <c r="E1026" i="5"/>
  <c r="X1026" i="5" s="1"/>
  <c r="J1026" i="5"/>
  <c r="H1026" i="5"/>
  <c r="G1026" i="5"/>
  <c r="F1026" i="5"/>
  <c r="AB1029" i="5"/>
  <c r="T1029" i="5"/>
  <c r="S1029" i="5"/>
  <c r="E1046" i="5"/>
  <c r="X1046" i="5" s="1"/>
  <c r="J1046" i="5"/>
  <c r="H1046" i="5"/>
  <c r="E1049" i="5"/>
  <c r="X1049" i="5" s="1"/>
  <c r="H1049" i="5"/>
  <c r="F1049" i="5"/>
  <c r="E1062" i="5"/>
  <c r="X1062" i="5" s="1"/>
  <c r="H1062" i="5"/>
  <c r="J1062" i="5"/>
  <c r="F1062" i="5"/>
  <c r="T1086" i="5"/>
  <c r="S1086" i="5"/>
  <c r="AB1086" i="5"/>
  <c r="T1107" i="5"/>
  <c r="S1107" i="5"/>
  <c r="E1129" i="5"/>
  <c r="X1129" i="5" s="1"/>
  <c r="H1129" i="5"/>
  <c r="F1129" i="5"/>
  <c r="R1146" i="5"/>
  <c r="H1146" i="5"/>
  <c r="J1146" i="5"/>
  <c r="F1146" i="5"/>
  <c r="E1146" i="5"/>
  <c r="X1146" i="5" s="1"/>
  <c r="F615" i="5"/>
  <c r="AB624" i="5"/>
  <c r="T630" i="5"/>
  <c r="AB636" i="5"/>
  <c r="T646" i="5"/>
  <c r="AB652" i="5"/>
  <c r="AB656" i="5"/>
  <c r="G659" i="5"/>
  <c r="S662" i="5"/>
  <c r="I675" i="5"/>
  <c r="G688" i="5"/>
  <c r="S694" i="5"/>
  <c r="G696" i="5"/>
  <c r="H699" i="5"/>
  <c r="G700" i="5"/>
  <c r="AB708" i="5"/>
  <c r="V709" i="5"/>
  <c r="J709" i="5" s="1"/>
  <c r="AB716" i="5"/>
  <c r="V717" i="5"/>
  <c r="H717" i="5" s="1"/>
  <c r="G722" i="5"/>
  <c r="G726" i="5"/>
  <c r="G734" i="5"/>
  <c r="G740" i="5"/>
  <c r="V745" i="5"/>
  <c r="F745" i="5" s="1"/>
  <c r="I747" i="5"/>
  <c r="E755" i="5"/>
  <c r="X755" i="5" s="1"/>
  <c r="F757" i="5"/>
  <c r="V761" i="5"/>
  <c r="G761" i="5" s="1"/>
  <c r="T763" i="5"/>
  <c r="S771" i="5"/>
  <c r="T771" i="5"/>
  <c r="AB773" i="5"/>
  <c r="V773" i="5"/>
  <c r="R773" i="5" s="1"/>
  <c r="V782" i="5"/>
  <c r="R782" i="5" s="1"/>
  <c r="H785" i="5"/>
  <c r="J785" i="5"/>
  <c r="R791" i="5"/>
  <c r="F791" i="5"/>
  <c r="E791" i="5"/>
  <c r="X791" i="5" s="1"/>
  <c r="AB797" i="5"/>
  <c r="T808" i="5"/>
  <c r="S808" i="5"/>
  <c r="G809" i="5"/>
  <c r="H811" i="5"/>
  <c r="AB823" i="5"/>
  <c r="T827" i="5"/>
  <c r="S842" i="5"/>
  <c r="T850" i="5"/>
  <c r="S850" i="5"/>
  <c r="T865" i="5"/>
  <c r="S865" i="5"/>
  <c r="S870" i="5"/>
  <c r="J893" i="5"/>
  <c r="F893" i="5"/>
  <c r="E893" i="5"/>
  <c r="X893" i="5" s="1"/>
  <c r="J909" i="5"/>
  <c r="H909" i="5"/>
  <c r="E909" i="5"/>
  <c r="X909" i="5" s="1"/>
  <c r="R916" i="5"/>
  <c r="F916" i="5"/>
  <c r="H934" i="5"/>
  <c r="F934" i="5"/>
  <c r="J937" i="5"/>
  <c r="H937" i="5"/>
  <c r="AB950" i="5"/>
  <c r="G958" i="5"/>
  <c r="R968" i="5"/>
  <c r="F968" i="5"/>
  <c r="E1018" i="5"/>
  <c r="X1018" i="5" s="1"/>
  <c r="J1018" i="5"/>
  <c r="H1018" i="5"/>
  <c r="G1018" i="5"/>
  <c r="F1018" i="5"/>
  <c r="AB1026" i="5"/>
  <c r="F1046" i="5"/>
  <c r="E1086" i="5"/>
  <c r="X1086" i="5" s="1"/>
  <c r="F1086" i="5"/>
  <c r="J1086" i="5"/>
  <c r="H1086" i="5"/>
  <c r="T1118" i="5"/>
  <c r="AB1118" i="5"/>
  <c r="S1118" i="5"/>
  <c r="E1138" i="5"/>
  <c r="X1138" i="5" s="1"/>
  <c r="R1138" i="5"/>
  <c r="F527" i="5"/>
  <c r="AB589" i="5"/>
  <c r="F603" i="5"/>
  <c r="AB617" i="5"/>
  <c r="G621" i="5"/>
  <c r="S624" i="5"/>
  <c r="S636" i="5"/>
  <c r="AB641" i="5"/>
  <c r="S642" i="5"/>
  <c r="F645" i="5"/>
  <c r="S652" i="5"/>
  <c r="F655" i="5"/>
  <c r="AB657" i="5"/>
  <c r="AB664" i="5"/>
  <c r="T668" i="5"/>
  <c r="AB674" i="5"/>
  <c r="R675" i="5"/>
  <c r="T679" i="5"/>
  <c r="V683" i="5"/>
  <c r="G683" i="5" s="1"/>
  <c r="S688" i="5"/>
  <c r="AB691" i="5"/>
  <c r="I699" i="5"/>
  <c r="H700" i="5"/>
  <c r="T707" i="5"/>
  <c r="AB713" i="5"/>
  <c r="AB721" i="5"/>
  <c r="H722" i="5"/>
  <c r="S726" i="5"/>
  <c r="AB727" i="5"/>
  <c r="G732" i="5"/>
  <c r="S734" i="5"/>
  <c r="AB735" i="5"/>
  <c r="H740" i="5"/>
  <c r="S741" i="5"/>
  <c r="T747" i="5"/>
  <c r="AB749" i="5"/>
  <c r="V749" i="5"/>
  <c r="R749" i="5" s="1"/>
  <c r="G750" i="5"/>
  <c r="I757" i="5"/>
  <c r="F777" i="5"/>
  <c r="S779" i="5"/>
  <c r="T779" i="5"/>
  <c r="I791" i="5"/>
  <c r="E797" i="5"/>
  <c r="X797" i="5" s="1"/>
  <c r="E799" i="5"/>
  <c r="X799" i="5" s="1"/>
  <c r="G802" i="5"/>
  <c r="J811" i="5"/>
  <c r="T819" i="5"/>
  <c r="F829" i="5"/>
  <c r="F831" i="5"/>
  <c r="AB833" i="5"/>
  <c r="S833" i="5"/>
  <c r="AB845" i="5"/>
  <c r="F861" i="5"/>
  <c r="AB865" i="5"/>
  <c r="T871" i="5"/>
  <c r="S871" i="5"/>
  <c r="R880" i="5"/>
  <c r="F880" i="5"/>
  <c r="AB882" i="5"/>
  <c r="V882" i="5"/>
  <c r="E882" i="5" s="1"/>
  <c r="X882" i="5" s="1"/>
  <c r="T885" i="5"/>
  <c r="T901" i="5"/>
  <c r="S901" i="5"/>
  <c r="F909" i="5"/>
  <c r="J916" i="5"/>
  <c r="E937" i="5"/>
  <c r="X937" i="5" s="1"/>
  <c r="E994" i="5"/>
  <c r="X994" i="5" s="1"/>
  <c r="J994" i="5"/>
  <c r="H994" i="5"/>
  <c r="G994" i="5"/>
  <c r="F994" i="5"/>
  <c r="E998" i="5"/>
  <c r="X998" i="5" s="1"/>
  <c r="J998" i="5"/>
  <c r="H998" i="5"/>
  <c r="G998" i="5"/>
  <c r="F998" i="5"/>
  <c r="AB1001" i="5"/>
  <c r="T1001" i="5"/>
  <c r="S1001" i="5"/>
  <c r="T1099" i="5"/>
  <c r="S1099" i="5"/>
  <c r="S1168" i="5"/>
  <c r="AB1168" i="5"/>
  <c r="T1168" i="5"/>
  <c r="AB605" i="5"/>
  <c r="J615" i="5"/>
  <c r="F629" i="5"/>
  <c r="G645" i="5"/>
  <c r="F651" i="5"/>
  <c r="G655" i="5"/>
  <c r="F667" i="5"/>
  <c r="AB669" i="5"/>
  <c r="E673" i="5"/>
  <c r="X673" i="5" s="1"/>
  <c r="H687" i="5"/>
  <c r="S696" i="5"/>
  <c r="J699" i="5"/>
  <c r="V737" i="5"/>
  <c r="H737" i="5" s="1"/>
  <c r="I739" i="5"/>
  <c r="J757" i="5"/>
  <c r="R767" i="5"/>
  <c r="I767" i="5"/>
  <c r="F771" i="5"/>
  <c r="T775" i="5"/>
  <c r="R787" i="5"/>
  <c r="I787" i="5"/>
  <c r="T791" i="5"/>
  <c r="J797" i="5"/>
  <c r="I799" i="5"/>
  <c r="E801" i="5"/>
  <c r="X801" i="5" s="1"/>
  <c r="S803" i="5"/>
  <c r="T803" i="5"/>
  <c r="AB811" i="5"/>
  <c r="J819" i="5"/>
  <c r="F819" i="5"/>
  <c r="E819" i="5"/>
  <c r="X819" i="5" s="1"/>
  <c r="H824" i="5"/>
  <c r="J824" i="5"/>
  <c r="AB828" i="5"/>
  <c r="J831" i="5"/>
  <c r="J847" i="5"/>
  <c r="H847" i="5"/>
  <c r="T886" i="5"/>
  <c r="S886" i="5"/>
  <c r="H925" i="5"/>
  <c r="J925" i="5"/>
  <c r="F925" i="5"/>
  <c r="V930" i="5"/>
  <c r="E930" i="5" s="1"/>
  <c r="X930" i="5" s="1"/>
  <c r="AB953" i="5"/>
  <c r="AB998" i="5"/>
  <c r="H1001" i="5"/>
  <c r="F1001" i="5"/>
  <c r="AB1005" i="5"/>
  <c r="T1007" i="5"/>
  <c r="S1007" i="5"/>
  <c r="T1042" i="5"/>
  <c r="S1042" i="5"/>
  <c r="T1058" i="5"/>
  <c r="S1058" i="5"/>
  <c r="AB1058" i="5"/>
  <c r="AB1069" i="5"/>
  <c r="T1069" i="5"/>
  <c r="S1069" i="5"/>
  <c r="AB1113" i="5"/>
  <c r="T1113" i="5"/>
  <c r="S1113" i="5"/>
  <c r="AB777" i="5"/>
  <c r="V793" i="5"/>
  <c r="G793" i="5" s="1"/>
  <c r="AB817" i="5"/>
  <c r="AB830" i="5"/>
  <c r="AB831" i="5"/>
  <c r="AB836" i="5"/>
  <c r="AB841" i="5"/>
  <c r="AB843" i="5"/>
  <c r="T851" i="5"/>
  <c r="AB869" i="5"/>
  <c r="AB873" i="5"/>
  <c r="S887" i="5"/>
  <c r="AB899" i="5"/>
  <c r="AB931" i="5"/>
  <c r="AB935" i="5"/>
  <c r="AB940" i="5"/>
  <c r="AB942" i="5"/>
  <c r="AB955" i="5"/>
  <c r="AB961" i="5"/>
  <c r="AB962" i="5"/>
  <c r="AB965" i="5"/>
  <c r="S966" i="5"/>
  <c r="J974" i="5"/>
  <c r="AB977" i="5"/>
  <c r="V978" i="5"/>
  <c r="G978" i="5" s="1"/>
  <c r="S985" i="5"/>
  <c r="T989" i="5"/>
  <c r="J990" i="5"/>
  <c r="AB994" i="5"/>
  <c r="H1010" i="5"/>
  <c r="S1014" i="5"/>
  <c r="AB1018" i="5"/>
  <c r="H1030" i="5"/>
  <c r="S1034" i="5"/>
  <c r="V1038" i="5"/>
  <c r="G1038" i="5" s="1"/>
  <c r="G1046" i="5"/>
  <c r="S1047" i="5"/>
  <c r="T1049" i="5"/>
  <c r="S1054" i="5"/>
  <c r="S1059" i="5"/>
  <c r="AB1061" i="5"/>
  <c r="S1065" i="5"/>
  <c r="T1079" i="5"/>
  <c r="S1079" i="5"/>
  <c r="S1082" i="5"/>
  <c r="S1087" i="5"/>
  <c r="F1101" i="5"/>
  <c r="V1109" i="5"/>
  <c r="F1109" i="5" s="1"/>
  <c r="E1110" i="5"/>
  <c r="X1110" i="5" s="1"/>
  <c r="J1110" i="5"/>
  <c r="S1121" i="5"/>
  <c r="S1122" i="5"/>
  <c r="G1126" i="5"/>
  <c r="G1135" i="5"/>
  <c r="AB1137" i="5"/>
  <c r="T1148" i="5"/>
  <c r="T1152" i="5"/>
  <c r="E1159" i="5"/>
  <c r="X1159" i="5" s="1"/>
  <c r="J1165" i="5"/>
  <c r="S1171" i="5"/>
  <c r="S1172" i="5"/>
  <c r="S1179" i="5"/>
  <c r="T1179" i="5"/>
  <c r="S1180" i="5"/>
  <c r="S1184" i="5"/>
  <c r="S1188" i="5"/>
  <c r="T1201" i="5"/>
  <c r="AB1201" i="5"/>
  <c r="S1201" i="5"/>
  <c r="S1204" i="5"/>
  <c r="AB1204" i="5"/>
  <c r="E1208" i="5"/>
  <c r="X1208" i="5" s="1"/>
  <c r="G1212" i="5"/>
  <c r="AB1212" i="5"/>
  <c r="R1228" i="5"/>
  <c r="H1228" i="5"/>
  <c r="F1228" i="5"/>
  <c r="E1228" i="5"/>
  <c r="X1228" i="5" s="1"/>
  <c r="J1228" i="5"/>
  <c r="T1310" i="5"/>
  <c r="S1310" i="5"/>
  <c r="AB821" i="5"/>
  <c r="S882" i="5"/>
  <c r="V887" i="5"/>
  <c r="E887" i="5" s="1"/>
  <c r="X887" i="5" s="1"/>
  <c r="AB919" i="5"/>
  <c r="S938" i="5"/>
  <c r="AB939" i="5"/>
  <c r="AB951" i="5"/>
  <c r="E953" i="5"/>
  <c r="X953" i="5" s="1"/>
  <c r="E965" i="5"/>
  <c r="X965" i="5" s="1"/>
  <c r="F972" i="5"/>
  <c r="S974" i="5"/>
  <c r="AB978" i="5"/>
  <c r="S990" i="5"/>
  <c r="S1005" i="5"/>
  <c r="J1010" i="5"/>
  <c r="V1014" i="5"/>
  <c r="G1014" i="5" s="1"/>
  <c r="E1021" i="5"/>
  <c r="X1021" i="5" s="1"/>
  <c r="J1030" i="5"/>
  <c r="V1034" i="5"/>
  <c r="R1034" i="5" s="1"/>
  <c r="AB1038" i="5"/>
  <c r="S1050" i="5"/>
  <c r="V1054" i="5"/>
  <c r="I1054" i="5" s="1"/>
  <c r="G1058" i="5"/>
  <c r="E1082" i="5"/>
  <c r="X1082" i="5" s="1"/>
  <c r="J1082" i="5"/>
  <c r="G1086" i="5"/>
  <c r="S1093" i="5"/>
  <c r="S1101" i="5"/>
  <c r="S1102" i="5"/>
  <c r="V1106" i="5"/>
  <c r="I1106" i="5" s="1"/>
  <c r="AB1110" i="5"/>
  <c r="T1121" i="5"/>
  <c r="AB1122" i="5"/>
  <c r="E1125" i="5"/>
  <c r="X1125" i="5" s="1"/>
  <c r="V1130" i="5"/>
  <c r="G1130" i="5" s="1"/>
  <c r="V1148" i="5"/>
  <c r="S1164" i="5"/>
  <c r="R1165" i="5"/>
  <c r="AB1171" i="5"/>
  <c r="T1172" i="5"/>
  <c r="R1177" i="5"/>
  <c r="I1177" i="5"/>
  <c r="R1204" i="5"/>
  <c r="J1204" i="5"/>
  <c r="I1204" i="5"/>
  <c r="E1204" i="5"/>
  <c r="X1204" i="5" s="1"/>
  <c r="H1235" i="5"/>
  <c r="E1235" i="5"/>
  <c r="X1235" i="5" s="1"/>
  <c r="V1268" i="5"/>
  <c r="G1268" i="5" s="1"/>
  <c r="AB849" i="5"/>
  <c r="AB938" i="5"/>
  <c r="H953" i="5"/>
  <c r="AB1014" i="5"/>
  <c r="AB1034" i="5"/>
  <c r="AB1054" i="5"/>
  <c r="AB1065" i="5"/>
  <c r="V1078" i="5"/>
  <c r="G1078" i="5" s="1"/>
  <c r="AB1082" i="5"/>
  <c r="T1093" i="5"/>
  <c r="V1094" i="5"/>
  <c r="R1094" i="5" s="1"/>
  <c r="F1098" i="5"/>
  <c r="E1102" i="5"/>
  <c r="X1102" i="5" s="1"/>
  <c r="J1102" i="5"/>
  <c r="T1123" i="5"/>
  <c r="S1123" i="5"/>
  <c r="AB1129" i="5"/>
  <c r="I1135" i="5"/>
  <c r="J1135" i="5"/>
  <c r="E1153" i="5"/>
  <c r="X1153" i="5" s="1"/>
  <c r="F1153" i="5"/>
  <c r="J1153" i="5"/>
  <c r="AB1180" i="5"/>
  <c r="V1180" i="5"/>
  <c r="G1180" i="5" s="1"/>
  <c r="AB1188" i="5"/>
  <c r="S1200" i="5"/>
  <c r="AB1200" i="5"/>
  <c r="R1212" i="5"/>
  <c r="H1212" i="5"/>
  <c r="F1212" i="5"/>
  <c r="E1212" i="5"/>
  <c r="X1212" i="5" s="1"/>
  <c r="J1212" i="5"/>
  <c r="S1220" i="5"/>
  <c r="AB1220" i="5"/>
  <c r="T1220" i="5"/>
  <c r="V1223" i="5"/>
  <c r="E1223" i="5" s="1"/>
  <c r="X1223" i="5" s="1"/>
  <c r="J1256" i="5"/>
  <c r="I1256" i="5"/>
  <c r="F1256" i="5"/>
  <c r="V1259" i="5"/>
  <c r="H1259" i="5" s="1"/>
  <c r="AB1259" i="5"/>
  <c r="T1486" i="5"/>
  <c r="AB1486" i="5"/>
  <c r="S1486" i="5"/>
  <c r="T1520" i="5"/>
  <c r="S1520" i="5"/>
  <c r="T1827" i="5"/>
  <c r="S1827" i="5"/>
  <c r="AB1836" i="5"/>
  <c r="S1836" i="5"/>
  <c r="F956" i="5"/>
  <c r="AB974" i="5"/>
  <c r="AB990" i="5"/>
  <c r="AB1050" i="5"/>
  <c r="T1066" i="5"/>
  <c r="S1066" i="5"/>
  <c r="S1074" i="5"/>
  <c r="F1097" i="5"/>
  <c r="G1098" i="5"/>
  <c r="E1126" i="5"/>
  <c r="X1126" i="5" s="1"/>
  <c r="J1126" i="5"/>
  <c r="AB1132" i="5"/>
  <c r="V1132" i="5"/>
  <c r="R1132" i="5" s="1"/>
  <c r="R1164" i="5"/>
  <c r="J1164" i="5"/>
  <c r="R1172" i="5"/>
  <c r="I1172" i="5"/>
  <c r="T1173" i="5"/>
  <c r="AB1173" i="5"/>
  <c r="T1187" i="5"/>
  <c r="S1187" i="5"/>
  <c r="I1468" i="5"/>
  <c r="F1468" i="5"/>
  <c r="AB752" i="5"/>
  <c r="AB785" i="5"/>
  <c r="AB801" i="5"/>
  <c r="AB825" i="5"/>
  <c r="T835" i="5"/>
  <c r="AB846" i="5"/>
  <c r="S849" i="5"/>
  <c r="AB852" i="5"/>
  <c r="S866" i="5"/>
  <c r="AB885" i="5"/>
  <c r="AB903" i="5"/>
  <c r="V914" i="5"/>
  <c r="J914" i="5" s="1"/>
  <c r="AB918" i="5"/>
  <c r="S920" i="5"/>
  <c r="AB922" i="5"/>
  <c r="AB924" i="5"/>
  <c r="AB936" i="5"/>
  <c r="V942" i="5"/>
  <c r="E942" i="5" s="1"/>
  <c r="X942" i="5" s="1"/>
  <c r="AB949" i="5"/>
  <c r="AB967" i="5"/>
  <c r="S969" i="5"/>
  <c r="S979" i="5"/>
  <c r="AB986" i="5"/>
  <c r="S993" i="5"/>
  <c r="AB1010" i="5"/>
  <c r="S1017" i="5"/>
  <c r="AB1030" i="5"/>
  <c r="S1039" i="5"/>
  <c r="S1057" i="5"/>
  <c r="S1067" i="5"/>
  <c r="T1071" i="5"/>
  <c r="S1071" i="5"/>
  <c r="V1073" i="5"/>
  <c r="H1073" i="5" s="1"/>
  <c r="E1074" i="5"/>
  <c r="X1074" i="5" s="1"/>
  <c r="J1074" i="5"/>
  <c r="AB1077" i="5"/>
  <c r="H1097" i="5"/>
  <c r="F1110" i="5"/>
  <c r="T1115" i="5"/>
  <c r="S1115" i="5"/>
  <c r="V1122" i="5"/>
  <c r="G1122" i="5" s="1"/>
  <c r="AB1126" i="5"/>
  <c r="F1142" i="5"/>
  <c r="E1142" i="5"/>
  <c r="X1142" i="5" s="1"/>
  <c r="H1153" i="5"/>
  <c r="AB1158" i="5"/>
  <c r="R1160" i="5"/>
  <c r="H1160" i="5"/>
  <c r="AB1167" i="5"/>
  <c r="S1167" i="5"/>
  <c r="E1172" i="5"/>
  <c r="X1172" i="5" s="1"/>
  <c r="G1183" i="5"/>
  <c r="R1185" i="5"/>
  <c r="H1185" i="5"/>
  <c r="V1189" i="5"/>
  <c r="G1189" i="5" s="1"/>
  <c r="V1192" i="5"/>
  <c r="G1192" i="5" s="1"/>
  <c r="H1220" i="5"/>
  <c r="E1220" i="5"/>
  <c r="X1220" i="5" s="1"/>
  <c r="AB1238" i="5"/>
  <c r="S1238" i="5"/>
  <c r="S967" i="5"/>
  <c r="F990" i="5"/>
  <c r="AB1006" i="5"/>
  <c r="S1015" i="5"/>
  <c r="S1035" i="5"/>
  <c r="AB1046" i="5"/>
  <c r="S1055" i="5"/>
  <c r="AB1074" i="5"/>
  <c r="T1094" i="5"/>
  <c r="S1094" i="5"/>
  <c r="S1105" i="5"/>
  <c r="E1118" i="5"/>
  <c r="X1118" i="5" s="1"/>
  <c r="J1118" i="5"/>
  <c r="S1129" i="5"/>
  <c r="T1136" i="5"/>
  <c r="S1150" i="5"/>
  <c r="T1150" i="5"/>
  <c r="I1151" i="5"/>
  <c r="E1151" i="5"/>
  <c r="X1151" i="5" s="1"/>
  <c r="I1153" i="5"/>
  <c r="R1168" i="5"/>
  <c r="E1168" i="5"/>
  <c r="X1168" i="5" s="1"/>
  <c r="F1172" i="5"/>
  <c r="S1176" i="5"/>
  <c r="AB1183" i="5"/>
  <c r="S1196" i="5"/>
  <c r="J1248" i="5"/>
  <c r="E1248" i="5"/>
  <c r="X1248" i="5" s="1"/>
  <c r="J1260" i="5"/>
  <c r="I1260" i="5"/>
  <c r="G1260" i="5"/>
  <c r="F1260" i="5"/>
  <c r="AB1263" i="5"/>
  <c r="T1263" i="5"/>
  <c r="S1263" i="5"/>
  <c r="V1380" i="5"/>
  <c r="G1380" i="5" s="1"/>
  <c r="V1463" i="5"/>
  <c r="F1463" i="5" s="1"/>
  <c r="E1065" i="5"/>
  <c r="X1065" i="5" s="1"/>
  <c r="F1065" i="5"/>
  <c r="V1070" i="5"/>
  <c r="E1098" i="5"/>
  <c r="X1098" i="5" s="1"/>
  <c r="H1098" i="5"/>
  <c r="V1114" i="5"/>
  <c r="G1114" i="5" s="1"/>
  <c r="H1172" i="5"/>
  <c r="AB1184" i="5"/>
  <c r="H1188" i="5"/>
  <c r="F1188" i="5"/>
  <c r="R1196" i="5"/>
  <c r="H1196" i="5"/>
  <c r="F1196" i="5"/>
  <c r="E1196" i="5"/>
  <c r="X1196" i="5" s="1"/>
  <c r="V1203" i="5"/>
  <c r="I1203" i="5" s="1"/>
  <c r="AB1203" i="5"/>
  <c r="T1228" i="5"/>
  <c r="S1228" i="5"/>
  <c r="AB1228" i="5"/>
  <c r="V1288" i="5"/>
  <c r="H1288" i="5" s="1"/>
  <c r="AB1442" i="5"/>
  <c r="T1442" i="5"/>
  <c r="S1442" i="5"/>
  <c r="R1224" i="5"/>
  <c r="I1224" i="5"/>
  <c r="G1256" i="5"/>
  <c r="AB1295" i="5"/>
  <c r="T1295" i="5"/>
  <c r="S1295" i="5"/>
  <c r="AB1327" i="5"/>
  <c r="T1327" i="5"/>
  <c r="S1327" i="5"/>
  <c r="R1348" i="5"/>
  <c r="J1348" i="5"/>
  <c r="H1348" i="5"/>
  <c r="T1353" i="5"/>
  <c r="S1353" i="5"/>
  <c r="R1356" i="5"/>
  <c r="J1356" i="5"/>
  <c r="F1448" i="5"/>
  <c r="E1448" i="5"/>
  <c r="X1448" i="5" s="1"/>
  <c r="T1532" i="5"/>
  <c r="S1532" i="5"/>
  <c r="AB1547" i="5"/>
  <c r="S1547" i="5"/>
  <c r="T1547" i="5"/>
  <c r="F1627" i="5"/>
  <c r="E1627" i="5"/>
  <c r="X1627" i="5" s="1"/>
  <c r="T1660" i="5"/>
  <c r="AB1660" i="5"/>
  <c r="T1723" i="5"/>
  <c r="S1723" i="5"/>
  <c r="J2084" i="5"/>
  <c r="H2084" i="5"/>
  <c r="F2084" i="5"/>
  <c r="I2084" i="5"/>
  <c r="G2084" i="5"/>
  <c r="T2112" i="5"/>
  <c r="AB2112" i="5"/>
  <c r="AB1090" i="5"/>
  <c r="AB1190" i="5"/>
  <c r="AB1195" i="5"/>
  <c r="S1209" i="5"/>
  <c r="T1212" i="5"/>
  <c r="T1235" i="5"/>
  <c r="AB1235" i="5"/>
  <c r="H1236" i="5"/>
  <c r="T1241" i="5"/>
  <c r="S1241" i="5"/>
  <c r="V1252" i="5"/>
  <c r="G1252" i="5" s="1"/>
  <c r="AB1271" i="5"/>
  <c r="V1271" i="5"/>
  <c r="H1271" i="5" s="1"/>
  <c r="J1280" i="5"/>
  <c r="F1280" i="5"/>
  <c r="T1342" i="5"/>
  <c r="AB1342" i="5"/>
  <c r="S1342" i="5"/>
  <c r="F1348" i="5"/>
  <c r="T1389" i="5"/>
  <c r="S1389" i="5"/>
  <c r="T1410" i="5"/>
  <c r="S1410" i="5"/>
  <c r="I1421" i="5"/>
  <c r="R1421" i="5"/>
  <c r="H1421" i="5"/>
  <c r="F1421" i="5"/>
  <c r="V1425" i="5"/>
  <c r="G1425" i="5" s="1"/>
  <c r="V1433" i="5"/>
  <c r="G1433" i="5" s="1"/>
  <c r="S1449" i="5"/>
  <c r="T1449" i="5"/>
  <c r="R1465" i="5"/>
  <c r="H1465" i="5"/>
  <c r="G1465" i="5"/>
  <c r="F1465" i="5"/>
  <c r="S1583" i="5"/>
  <c r="T1583" i="5"/>
  <c r="T1215" i="5"/>
  <c r="AB1215" i="5"/>
  <c r="T1224" i="5"/>
  <c r="S1224" i="5"/>
  <c r="T1255" i="5"/>
  <c r="S1255" i="5"/>
  <c r="T1257" i="5"/>
  <c r="S1257" i="5"/>
  <c r="J1264" i="5"/>
  <c r="I1264" i="5"/>
  <c r="F1264" i="5"/>
  <c r="AB1267" i="5"/>
  <c r="T1267" i="5"/>
  <c r="V1296" i="5"/>
  <c r="R1296" i="5" s="1"/>
  <c r="V1328" i="5"/>
  <c r="G1328" i="5" s="1"/>
  <c r="R1364" i="5"/>
  <c r="J1364" i="5"/>
  <c r="H1364" i="5"/>
  <c r="G1364" i="5"/>
  <c r="F1364" i="5"/>
  <c r="R1378" i="5"/>
  <c r="J1378" i="5"/>
  <c r="AB1393" i="5"/>
  <c r="T1393" i="5"/>
  <c r="S1393" i="5"/>
  <c r="S1466" i="5"/>
  <c r="T1466" i="5"/>
  <c r="T1233" i="5"/>
  <c r="S1233" i="5"/>
  <c r="T1240" i="5"/>
  <c r="S1240" i="5"/>
  <c r="T1260" i="5"/>
  <c r="S1260" i="5"/>
  <c r="G1264" i="5"/>
  <c r="T1269" i="5"/>
  <c r="S1269" i="5"/>
  <c r="V1291" i="5"/>
  <c r="H1291" i="5" s="1"/>
  <c r="AB1291" i="5"/>
  <c r="T1297" i="5"/>
  <c r="S1297" i="5"/>
  <c r="J1300" i="5"/>
  <c r="I1300" i="5"/>
  <c r="J1320" i="5"/>
  <c r="I1320" i="5"/>
  <c r="F1320" i="5"/>
  <c r="T1329" i="5"/>
  <c r="S1329" i="5"/>
  <c r="J1332" i="5"/>
  <c r="I1332" i="5"/>
  <c r="AB1365" i="5"/>
  <c r="T1365" i="5"/>
  <c r="S1365" i="5"/>
  <c r="R1396" i="5"/>
  <c r="J1396" i="5"/>
  <c r="H1396" i="5"/>
  <c r="T1402" i="5"/>
  <c r="S1402" i="5"/>
  <c r="R1464" i="5"/>
  <c r="I1464" i="5"/>
  <c r="F1464" i="5"/>
  <c r="T1542" i="5"/>
  <c r="S1542" i="5"/>
  <c r="AB1542" i="5"/>
  <c r="T1571" i="5"/>
  <c r="S1571" i="5"/>
  <c r="AB1062" i="5"/>
  <c r="AB1098" i="5"/>
  <c r="S1203" i="5"/>
  <c r="F1215" i="5"/>
  <c r="V1221" i="5"/>
  <c r="G1221" i="5" s="1"/>
  <c r="E1224" i="5"/>
  <c r="X1224" i="5" s="1"/>
  <c r="AB1233" i="5"/>
  <c r="T1245" i="5"/>
  <c r="S1245" i="5"/>
  <c r="T1253" i="5"/>
  <c r="S1253" i="5"/>
  <c r="S1267" i="5"/>
  <c r="T1284" i="5"/>
  <c r="T1287" i="5"/>
  <c r="S1287" i="5"/>
  <c r="T1289" i="5"/>
  <c r="S1289" i="5"/>
  <c r="T1292" i="5"/>
  <c r="S1292" i="5"/>
  <c r="F1300" i="5"/>
  <c r="T1324" i="5"/>
  <c r="S1324" i="5"/>
  <c r="F1332" i="5"/>
  <c r="E1335" i="5"/>
  <c r="X1335" i="5" s="1"/>
  <c r="V1338" i="5"/>
  <c r="F1338" i="5" s="1"/>
  <c r="AB1355" i="5"/>
  <c r="T1355" i="5"/>
  <c r="S1355" i="5"/>
  <c r="F1396" i="5"/>
  <c r="AB1449" i="5"/>
  <c r="E1464" i="5"/>
  <c r="X1464" i="5" s="1"/>
  <c r="T1540" i="5"/>
  <c r="S1540" i="5"/>
  <c r="E1545" i="5"/>
  <c r="X1545" i="5" s="1"/>
  <c r="J1545" i="5"/>
  <c r="H1545" i="5"/>
  <c r="I1545" i="5"/>
  <c r="F1545" i="5"/>
  <c r="T1675" i="5"/>
  <c r="S1675" i="5"/>
  <c r="S1206" i="5"/>
  <c r="G1215" i="5"/>
  <c r="S1219" i="5"/>
  <c r="AB1255" i="5"/>
  <c r="AB1268" i="5"/>
  <c r="T1270" i="5"/>
  <c r="S1270" i="5"/>
  <c r="S1278" i="5"/>
  <c r="AB1284" i="5"/>
  <c r="F1355" i="5"/>
  <c r="E1355" i="5"/>
  <c r="X1355" i="5" s="1"/>
  <c r="AB1380" i="5"/>
  <c r="T1383" i="5"/>
  <c r="S1383" i="5"/>
  <c r="AB1466" i="5"/>
  <c r="E1728" i="5"/>
  <c r="X1728" i="5" s="1"/>
  <c r="H1728" i="5"/>
  <c r="F1728" i="5"/>
  <c r="I1728" i="5"/>
  <c r="AB1296" i="5"/>
  <c r="S1316" i="5"/>
  <c r="AB1323" i="5"/>
  <c r="AB1328" i="5"/>
  <c r="AB1341" i="5"/>
  <c r="T1363" i="5"/>
  <c r="AB1409" i="5"/>
  <c r="AB1425" i="5"/>
  <c r="T1430" i="5"/>
  <c r="AB1433" i="5"/>
  <c r="T1438" i="5"/>
  <c r="J1450" i="5"/>
  <c r="AB1465" i="5"/>
  <c r="T1564" i="5"/>
  <c r="AB1564" i="5"/>
  <c r="T1579" i="5"/>
  <c r="S1579" i="5"/>
  <c r="T1620" i="5"/>
  <c r="AB1620" i="5"/>
  <c r="V1692" i="5"/>
  <c r="G1692" i="5" s="1"/>
  <c r="T1726" i="5"/>
  <c r="S1726" i="5"/>
  <c r="I1731" i="5"/>
  <c r="G1731" i="5"/>
  <c r="F1731" i="5"/>
  <c r="E1731" i="5"/>
  <c r="X1731" i="5" s="1"/>
  <c r="H1734" i="5"/>
  <c r="R1747" i="5"/>
  <c r="J1747" i="5"/>
  <c r="H1747" i="5"/>
  <c r="F1747" i="5"/>
  <c r="T1750" i="5"/>
  <c r="S1750" i="5"/>
  <c r="V1773" i="5"/>
  <c r="I1773" i="5" s="1"/>
  <c r="AB1773" i="5"/>
  <c r="S1776" i="5"/>
  <c r="AB1776" i="5"/>
  <c r="T1776" i="5"/>
  <c r="AB1802" i="5"/>
  <c r="T1802" i="5"/>
  <c r="S1802" i="5"/>
  <c r="V1810" i="5"/>
  <c r="F1810" i="5" s="1"/>
  <c r="T1814" i="5"/>
  <c r="S1814" i="5"/>
  <c r="T1830" i="5"/>
  <c r="S1830" i="5"/>
  <c r="AB1866" i="5"/>
  <c r="V1866" i="5"/>
  <c r="G1866" i="5" s="1"/>
  <c r="AB1256" i="5"/>
  <c r="T1280" i="5"/>
  <c r="AB1283" i="5"/>
  <c r="V1284" i="5"/>
  <c r="H1284" i="5" s="1"/>
  <c r="AB1288" i="5"/>
  <c r="G1300" i="5"/>
  <c r="S1301" i="5"/>
  <c r="T1312" i="5"/>
  <c r="AB1315" i="5"/>
  <c r="V1316" i="5"/>
  <c r="G1316" i="5" s="1"/>
  <c r="AB1320" i="5"/>
  <c r="G1332" i="5"/>
  <c r="S1333" i="5"/>
  <c r="G1335" i="5"/>
  <c r="G1348" i="5"/>
  <c r="S1381" i="5"/>
  <c r="AB1389" i="5"/>
  <c r="G1396" i="5"/>
  <c r="AB1404" i="5"/>
  <c r="G1413" i="5"/>
  <c r="V1429" i="5"/>
  <c r="V1437" i="5"/>
  <c r="E1437" i="5" s="1"/>
  <c r="X1437" i="5" s="1"/>
  <c r="AB1448" i="5"/>
  <c r="G1505" i="5"/>
  <c r="H1505" i="5"/>
  <c r="AB1506" i="5"/>
  <c r="AB1514" i="5"/>
  <c r="AB1524" i="5"/>
  <c r="S1524" i="5"/>
  <c r="T1556" i="5"/>
  <c r="AB1556" i="5"/>
  <c r="AB1576" i="5"/>
  <c r="V1576" i="5"/>
  <c r="I1576" i="5" s="1"/>
  <c r="V1644" i="5"/>
  <c r="J1644" i="5" s="1"/>
  <c r="G1688" i="5"/>
  <c r="T1691" i="5"/>
  <c r="S1691" i="5"/>
  <c r="AB1723" i="5"/>
  <c r="V1723" i="5"/>
  <c r="F1723" i="5" s="1"/>
  <c r="AB1732" i="5"/>
  <c r="T1732" i="5"/>
  <c r="S1732" i="5"/>
  <c r="V1858" i="5"/>
  <c r="G1858" i="5" s="1"/>
  <c r="T1861" i="5"/>
  <c r="S1861" i="5"/>
  <c r="I1872" i="5"/>
  <c r="J1872" i="5"/>
  <c r="E1872" i="5"/>
  <c r="X1872" i="5" s="1"/>
  <c r="R1872" i="5"/>
  <c r="R1944" i="5"/>
  <c r="J1944" i="5"/>
  <c r="I1944" i="5"/>
  <c r="H1944" i="5"/>
  <c r="F1944" i="5"/>
  <c r="E1944" i="5"/>
  <c r="X1944" i="5" s="1"/>
  <c r="G1955" i="5"/>
  <c r="I1955" i="5"/>
  <c r="H1955" i="5"/>
  <c r="F1955" i="5"/>
  <c r="AB1450" i="5"/>
  <c r="J1514" i="5"/>
  <c r="E1514" i="5"/>
  <c r="X1514" i="5" s="1"/>
  <c r="T1596" i="5"/>
  <c r="AB1596" i="5"/>
  <c r="T1611" i="5"/>
  <c r="S1611" i="5"/>
  <c r="G1628" i="5"/>
  <c r="AB1631" i="5"/>
  <c r="V1631" i="5"/>
  <c r="T1654" i="5"/>
  <c r="S1654" i="5"/>
  <c r="T1686" i="5"/>
  <c r="S1686" i="5"/>
  <c r="V1700" i="5"/>
  <c r="G1700" i="5" s="1"/>
  <c r="E1720" i="5"/>
  <c r="X1720" i="5" s="1"/>
  <c r="I1720" i="5"/>
  <c r="H1720" i="5"/>
  <c r="G1720" i="5"/>
  <c r="F1720" i="5"/>
  <c r="G1727" i="5"/>
  <c r="F1727" i="5"/>
  <c r="V1781" i="5"/>
  <c r="G1781" i="5" s="1"/>
  <c r="AB1781" i="5"/>
  <c r="AB1800" i="5"/>
  <c r="V1800" i="5"/>
  <c r="F1800" i="5" s="1"/>
  <c r="T1812" i="5"/>
  <c r="AB1812" i="5"/>
  <c r="F1938" i="5"/>
  <c r="E1938" i="5"/>
  <c r="X1938" i="5" s="1"/>
  <c r="G1292" i="5"/>
  <c r="T1299" i="5"/>
  <c r="V1303" i="5"/>
  <c r="H1303" i="5" s="1"/>
  <c r="T1331" i="5"/>
  <c r="S1338" i="5"/>
  <c r="AB1359" i="5"/>
  <c r="F1370" i="5"/>
  <c r="F1379" i="5"/>
  <c r="G1409" i="5"/>
  <c r="G1422" i="5"/>
  <c r="F1449" i="5"/>
  <c r="E1450" i="5"/>
  <c r="X1450" i="5" s="1"/>
  <c r="G1466" i="5"/>
  <c r="I1467" i="5"/>
  <c r="AB1480" i="5"/>
  <c r="S1480" i="5"/>
  <c r="T1484" i="5"/>
  <c r="T1488" i="5"/>
  <c r="H1490" i="5"/>
  <c r="S1498" i="5"/>
  <c r="V1507" i="5"/>
  <c r="H1507" i="5" s="1"/>
  <c r="S1522" i="5"/>
  <c r="I1524" i="5"/>
  <c r="AB1528" i="5"/>
  <c r="S1528" i="5"/>
  <c r="G1537" i="5"/>
  <c r="AB1568" i="5"/>
  <c r="E1624" i="5"/>
  <c r="X1624" i="5" s="1"/>
  <c r="H1624" i="5"/>
  <c r="E1628" i="5"/>
  <c r="X1628" i="5" s="1"/>
  <c r="I1628" i="5"/>
  <c r="H1628" i="5"/>
  <c r="F1628" i="5"/>
  <c r="AB1638" i="5"/>
  <c r="T1638" i="5"/>
  <c r="S1638" i="5"/>
  <c r="T1651" i="5"/>
  <c r="S1651" i="5"/>
  <c r="T1668" i="5"/>
  <c r="AB1668" i="5"/>
  <c r="E1688" i="5"/>
  <c r="X1688" i="5" s="1"/>
  <c r="H1688" i="5"/>
  <c r="F1688" i="5"/>
  <c r="T1712" i="5"/>
  <c r="AB1712" i="5"/>
  <c r="V1724" i="5"/>
  <c r="G1724" i="5" s="1"/>
  <c r="T1739" i="5"/>
  <c r="AB1739" i="5"/>
  <c r="S1739" i="5"/>
  <c r="V1769" i="5"/>
  <c r="H1769" i="5" s="1"/>
  <c r="AB1769" i="5"/>
  <c r="S1804" i="5"/>
  <c r="AB1804" i="5"/>
  <c r="T1804" i="5"/>
  <c r="F1812" i="5"/>
  <c r="E1812" i="5"/>
  <c r="X1812" i="5" s="1"/>
  <c r="E1839" i="5"/>
  <c r="X1839" i="5" s="1"/>
  <c r="R1839" i="5"/>
  <c r="J1839" i="5"/>
  <c r="H1839" i="5"/>
  <c r="F1839" i="5"/>
  <c r="S1236" i="5"/>
  <c r="J1241" i="5"/>
  <c r="S1244" i="5"/>
  <c r="S1259" i="5"/>
  <c r="S1291" i="5"/>
  <c r="I1292" i="5"/>
  <c r="S1296" i="5"/>
  <c r="S1302" i="5"/>
  <c r="S1321" i="5"/>
  <c r="S1323" i="5"/>
  <c r="S1328" i="5"/>
  <c r="T1332" i="5"/>
  <c r="S1334" i="5"/>
  <c r="S1337" i="5"/>
  <c r="F1340" i="5"/>
  <c r="S1341" i="5"/>
  <c r="T1345" i="5"/>
  <c r="T1347" i="5"/>
  <c r="AB1357" i="5"/>
  <c r="S1359" i="5"/>
  <c r="T1361" i="5"/>
  <c r="F1363" i="5"/>
  <c r="G1370" i="5"/>
  <c r="G1376" i="5"/>
  <c r="H1379" i="5"/>
  <c r="S1395" i="5"/>
  <c r="F1401" i="5"/>
  <c r="T1404" i="5"/>
  <c r="I1410" i="5"/>
  <c r="G1430" i="5"/>
  <c r="G1438" i="5"/>
  <c r="S1444" i="5"/>
  <c r="H1449" i="5"/>
  <c r="G1450" i="5"/>
  <c r="S1462" i="5"/>
  <c r="H1466" i="5"/>
  <c r="J1467" i="5"/>
  <c r="AB1469" i="5"/>
  <c r="T1482" i="5"/>
  <c r="I1490" i="5"/>
  <c r="AB1492" i="5"/>
  <c r="T1492" i="5"/>
  <c r="V1493" i="5"/>
  <c r="G1493" i="5" s="1"/>
  <c r="AB1498" i="5"/>
  <c r="J1503" i="5"/>
  <c r="T1522" i="5"/>
  <c r="T1524" i="5"/>
  <c r="T1588" i="5"/>
  <c r="AB1588" i="5"/>
  <c r="AB1608" i="5"/>
  <c r="V1608" i="5"/>
  <c r="I1608" i="5" s="1"/>
  <c r="F1624" i="5"/>
  <c r="AB1628" i="5"/>
  <c r="AB1634" i="5"/>
  <c r="S1634" i="5"/>
  <c r="AB1651" i="5"/>
  <c r="V1651" i="5"/>
  <c r="F1651" i="5" s="1"/>
  <c r="AB1663" i="5"/>
  <c r="V1663" i="5"/>
  <c r="R1663" i="5" s="1"/>
  <c r="V1668" i="5"/>
  <c r="G1668" i="5" s="1"/>
  <c r="T1678" i="5"/>
  <c r="S1678" i="5"/>
  <c r="T1707" i="5"/>
  <c r="S1707" i="5"/>
  <c r="V1712" i="5"/>
  <c r="R1712" i="5" s="1"/>
  <c r="T1785" i="5"/>
  <c r="AB1785" i="5"/>
  <c r="S1785" i="5"/>
  <c r="E1815" i="5"/>
  <c r="X1815" i="5" s="1"/>
  <c r="J1815" i="5"/>
  <c r="R1892" i="5"/>
  <c r="F1892" i="5"/>
  <c r="E1892" i="5"/>
  <c r="X1892" i="5" s="1"/>
  <c r="J1892" i="5"/>
  <c r="I1892" i="5"/>
  <c r="AB1231" i="5"/>
  <c r="AB1247" i="5"/>
  <c r="S1266" i="5"/>
  <c r="S1285" i="5"/>
  <c r="S1298" i="5"/>
  <c r="S1317" i="5"/>
  <c r="S1319" i="5"/>
  <c r="S1330" i="5"/>
  <c r="AB1335" i="5"/>
  <c r="T1337" i="5"/>
  <c r="G1340" i="5"/>
  <c r="S1357" i="5"/>
  <c r="S1379" i="5"/>
  <c r="AB1388" i="5"/>
  <c r="G1392" i="5"/>
  <c r="T1409" i="5"/>
  <c r="S1422" i="5"/>
  <c r="S1424" i="5"/>
  <c r="S1432" i="5"/>
  <c r="E1446" i="5"/>
  <c r="X1446" i="5" s="1"/>
  <c r="G1447" i="5"/>
  <c r="S1448" i="5"/>
  <c r="H1450" i="5"/>
  <c r="I1451" i="5"/>
  <c r="E1453" i="5"/>
  <c r="X1453" i="5" s="1"/>
  <c r="G1454" i="5"/>
  <c r="S1458" i="5"/>
  <c r="S1460" i="5"/>
  <c r="T1462" i="5"/>
  <c r="T1465" i="5"/>
  <c r="T1480" i="5"/>
  <c r="AB1482" i="5"/>
  <c r="AB1494" i="5"/>
  <c r="G1497" i="5"/>
  <c r="AB1504" i="5"/>
  <c r="T1504" i="5"/>
  <c r="AB1508" i="5"/>
  <c r="S1508" i="5"/>
  <c r="V1509" i="5"/>
  <c r="G1509" i="5" s="1"/>
  <c r="R1521" i="5"/>
  <c r="R1533" i="5"/>
  <c r="F1533" i="5"/>
  <c r="AB1537" i="5"/>
  <c r="AB1585" i="5"/>
  <c r="S1603" i="5"/>
  <c r="T1615" i="5"/>
  <c r="G1624" i="5"/>
  <c r="AB1627" i="5"/>
  <c r="G1627" i="5"/>
  <c r="H1632" i="5"/>
  <c r="T1646" i="5"/>
  <c r="S1646" i="5"/>
  <c r="E1648" i="5"/>
  <c r="X1648" i="5" s="1"/>
  <c r="I1648" i="5"/>
  <c r="H1648" i="5"/>
  <c r="F1648" i="5"/>
  <c r="AB1683" i="5"/>
  <c r="V1683" i="5"/>
  <c r="F1683" i="5" s="1"/>
  <c r="AB1707" i="5"/>
  <c r="V1707" i="5"/>
  <c r="E1707" i="5" s="1"/>
  <c r="X1707" i="5" s="1"/>
  <c r="V1785" i="5"/>
  <c r="G1785" i="5" s="1"/>
  <c r="AB1798" i="5"/>
  <c r="T1798" i="5"/>
  <c r="S1798" i="5"/>
  <c r="I1842" i="5"/>
  <c r="H1842" i="5"/>
  <c r="R1907" i="5"/>
  <c r="I1907" i="5"/>
  <c r="R1915" i="5"/>
  <c r="I1915" i="5"/>
  <c r="G1217" i="5"/>
  <c r="F1276" i="5"/>
  <c r="S1281" i="5"/>
  <c r="F1308" i="5"/>
  <c r="S1313" i="5"/>
  <c r="AB1360" i="5"/>
  <c r="AB1424" i="5"/>
  <c r="AB1432" i="5"/>
  <c r="T1448" i="5"/>
  <c r="H1454" i="5"/>
  <c r="AB1464" i="5"/>
  <c r="E1469" i="5"/>
  <c r="X1469" i="5" s="1"/>
  <c r="R1485" i="5"/>
  <c r="R1489" i="5"/>
  <c r="S1492" i="5"/>
  <c r="I1494" i="5"/>
  <c r="E1494" i="5"/>
  <c r="X1494" i="5" s="1"/>
  <c r="AB1502" i="5"/>
  <c r="S1502" i="5"/>
  <c r="G1513" i="5"/>
  <c r="S1526" i="5"/>
  <c r="T1528" i="5"/>
  <c r="AB1534" i="5"/>
  <c r="S1534" i="5"/>
  <c r="AB1600" i="5"/>
  <c r="I1624" i="5"/>
  <c r="T1634" i="5"/>
  <c r="V1652" i="5"/>
  <c r="G1652" i="5" s="1"/>
  <c r="T1692" i="5"/>
  <c r="AB1692" i="5"/>
  <c r="AB1702" i="5"/>
  <c r="T1702" i="5"/>
  <c r="S1702" i="5"/>
  <c r="E1704" i="5"/>
  <c r="X1704" i="5" s="1"/>
  <c r="I1704" i="5"/>
  <c r="H1704" i="5"/>
  <c r="G1704" i="5"/>
  <c r="F1704" i="5"/>
  <c r="G1728" i="5"/>
  <c r="S1731" i="5"/>
  <c r="T1731" i="5"/>
  <c r="T1737" i="5"/>
  <c r="AB1737" i="5"/>
  <c r="V1753" i="5"/>
  <c r="F1753" i="5" s="1"/>
  <c r="AB1753" i="5"/>
  <c r="T1789" i="5"/>
  <c r="AB1789" i="5"/>
  <c r="S1789" i="5"/>
  <c r="AB1810" i="5"/>
  <c r="T1810" i="5"/>
  <c r="S1810" i="5"/>
  <c r="G1842" i="5"/>
  <c r="T1871" i="5"/>
  <c r="AB1871" i="5"/>
  <c r="AB1512" i="5"/>
  <c r="AB1536" i="5"/>
  <c r="AB1541" i="5"/>
  <c r="AB1580" i="5"/>
  <c r="AB1612" i="5"/>
  <c r="V1640" i="5"/>
  <c r="G1640" i="5" s="1"/>
  <c r="V1656" i="5"/>
  <c r="G1656" i="5" s="1"/>
  <c r="AB1670" i="5"/>
  <c r="V1671" i="5"/>
  <c r="F1671" i="5" s="1"/>
  <c r="AB1672" i="5"/>
  <c r="AB1675" i="5"/>
  <c r="H1676" i="5"/>
  <c r="H1684" i="5"/>
  <c r="V1687" i="5"/>
  <c r="F1687" i="5" s="1"/>
  <c r="AB1688" i="5"/>
  <c r="AB1691" i="5"/>
  <c r="V1696" i="5"/>
  <c r="J1696" i="5" s="1"/>
  <c r="I1708" i="5"/>
  <c r="I1716" i="5"/>
  <c r="AB1728" i="5"/>
  <c r="AB1740" i="5"/>
  <c r="J1752" i="5"/>
  <c r="V1760" i="5"/>
  <c r="R1760" i="5" s="1"/>
  <c r="AB1761" i="5"/>
  <c r="AB1765" i="5"/>
  <c r="AB1796" i="5"/>
  <c r="AB1806" i="5"/>
  <c r="AB1808" i="5"/>
  <c r="AB1816" i="5"/>
  <c r="AB1828" i="5"/>
  <c r="S1828" i="5"/>
  <c r="T1845" i="5"/>
  <c r="S1845" i="5"/>
  <c r="E1847" i="5"/>
  <c r="X1847" i="5" s="1"/>
  <c r="R1847" i="5"/>
  <c r="J1847" i="5"/>
  <c r="F1847" i="5"/>
  <c r="R1876" i="5"/>
  <c r="J1876" i="5"/>
  <c r="H1876" i="5"/>
  <c r="F1876" i="5"/>
  <c r="AB1925" i="5"/>
  <c r="S1925" i="5"/>
  <c r="T1927" i="5"/>
  <c r="AB1927" i="5"/>
  <c r="I1932" i="5"/>
  <c r="H1932" i="5"/>
  <c r="F1932" i="5"/>
  <c r="E1932" i="5"/>
  <c r="X1932" i="5" s="1"/>
  <c r="R1932" i="5"/>
  <c r="T1945" i="5"/>
  <c r="S1945" i="5"/>
  <c r="I1947" i="5"/>
  <c r="H1947" i="5"/>
  <c r="R1980" i="5"/>
  <c r="F1980" i="5"/>
  <c r="J1980" i="5"/>
  <c r="I1980" i="5"/>
  <c r="H1980" i="5"/>
  <c r="E1980" i="5"/>
  <c r="X1980" i="5" s="1"/>
  <c r="V2042" i="5"/>
  <c r="F2042" i="5" s="1"/>
  <c r="AB1696" i="5"/>
  <c r="S1752" i="5"/>
  <c r="T1853" i="5"/>
  <c r="S1853" i="5"/>
  <c r="R1883" i="5"/>
  <c r="I1883" i="5"/>
  <c r="V1899" i="5"/>
  <c r="G1899" i="5" s="1"/>
  <c r="V1951" i="5"/>
  <c r="G1951" i="5" s="1"/>
  <c r="J1960" i="5"/>
  <c r="I1960" i="5"/>
  <c r="H1960" i="5"/>
  <c r="F1960" i="5"/>
  <c r="E1960" i="5"/>
  <c r="X1960" i="5" s="1"/>
  <c r="G1987" i="5"/>
  <c r="F1987" i="5"/>
  <c r="I1987" i="5"/>
  <c r="H1987" i="5"/>
  <c r="J2028" i="5"/>
  <c r="I2028" i="5"/>
  <c r="E2028" i="5"/>
  <c r="X2028" i="5" s="1"/>
  <c r="R2028" i="5"/>
  <c r="H2028" i="5"/>
  <c r="F2028" i="5"/>
  <c r="T2107" i="5"/>
  <c r="S2107" i="5"/>
  <c r="AB1518" i="5"/>
  <c r="AB1650" i="5"/>
  <c r="AB1664" i="5"/>
  <c r="AB1667" i="5"/>
  <c r="AB1708" i="5"/>
  <c r="AB1711" i="5"/>
  <c r="AB1716" i="5"/>
  <c r="AB1719" i="5"/>
  <c r="AB1722" i="5"/>
  <c r="T1752" i="5"/>
  <c r="AB1782" i="5"/>
  <c r="G1793" i="5"/>
  <c r="G1837" i="5"/>
  <c r="J1837" i="5"/>
  <c r="F1837" i="5"/>
  <c r="AB1846" i="5"/>
  <c r="T1846" i="5"/>
  <c r="G1891" i="5"/>
  <c r="AB1894" i="5"/>
  <c r="T1894" i="5"/>
  <c r="H1927" i="5"/>
  <c r="I1927" i="5"/>
  <c r="F1927" i="5"/>
  <c r="G1995" i="5"/>
  <c r="F1995" i="5"/>
  <c r="I1995" i="5"/>
  <c r="H1995" i="5"/>
  <c r="G2031" i="5"/>
  <c r="I2031" i="5"/>
  <c r="F2031" i="5"/>
  <c r="H2031" i="5"/>
  <c r="T2051" i="5"/>
  <c r="S2051" i="5"/>
  <c r="S1662" i="5"/>
  <c r="S1667" i="5"/>
  <c r="S1682" i="5"/>
  <c r="AB1826" i="5"/>
  <c r="S1826" i="5"/>
  <c r="E1843" i="5"/>
  <c r="X1843" i="5" s="1"/>
  <c r="J1843" i="5"/>
  <c r="I1843" i="5"/>
  <c r="H1843" i="5"/>
  <c r="T1857" i="5"/>
  <c r="S1857" i="5"/>
  <c r="T1865" i="5"/>
  <c r="S1865" i="5"/>
  <c r="T1889" i="5"/>
  <c r="S1889" i="5"/>
  <c r="R1891" i="5"/>
  <c r="I1891" i="5"/>
  <c r="I1896" i="5"/>
  <c r="R1896" i="5"/>
  <c r="R1900" i="5"/>
  <c r="J1900" i="5"/>
  <c r="I1900" i="5"/>
  <c r="F1900" i="5"/>
  <c r="E1900" i="5"/>
  <c r="X1900" i="5" s="1"/>
  <c r="R1948" i="5"/>
  <c r="J1948" i="5"/>
  <c r="I1948" i="5"/>
  <c r="H1948" i="5"/>
  <c r="F1948" i="5"/>
  <c r="E1948" i="5"/>
  <c r="X1948" i="5" s="1"/>
  <c r="V1966" i="5"/>
  <c r="F1966" i="5" s="1"/>
  <c r="AB1496" i="5"/>
  <c r="S1567" i="5"/>
  <c r="S1599" i="5"/>
  <c r="S1630" i="5"/>
  <c r="S1635" i="5"/>
  <c r="I1636" i="5"/>
  <c r="V1643" i="5"/>
  <c r="H1643" i="5" s="1"/>
  <c r="AB1644" i="5"/>
  <c r="AB1647" i="5"/>
  <c r="S1650" i="5"/>
  <c r="AB1652" i="5"/>
  <c r="AB1655" i="5"/>
  <c r="AB1658" i="5"/>
  <c r="I1660" i="5"/>
  <c r="S1679" i="5"/>
  <c r="T1682" i="5"/>
  <c r="AB1698" i="5"/>
  <c r="V1699" i="5"/>
  <c r="G1699" i="5" s="1"/>
  <c r="AB1700" i="5"/>
  <c r="AB1703" i="5"/>
  <c r="S1706" i="5"/>
  <c r="G1719" i="5"/>
  <c r="S1722" i="5"/>
  <c r="AB1724" i="5"/>
  <c r="AB1727" i="5"/>
  <c r="S1736" i="5"/>
  <c r="S1738" i="5"/>
  <c r="S1756" i="5"/>
  <c r="AB1757" i="5"/>
  <c r="G1761" i="5"/>
  <c r="AB1764" i="5"/>
  <c r="AB1768" i="5"/>
  <c r="AB1772" i="5"/>
  <c r="T1778" i="5"/>
  <c r="AB1780" i="5"/>
  <c r="S1782" i="5"/>
  <c r="T1788" i="5"/>
  <c r="AB1793" i="5"/>
  <c r="S1797" i="5"/>
  <c r="G1801" i="5"/>
  <c r="S1817" i="5"/>
  <c r="AB1819" i="5"/>
  <c r="E1823" i="5"/>
  <c r="X1823" i="5" s="1"/>
  <c r="I1823" i="5"/>
  <c r="S1829" i="5"/>
  <c r="F1843" i="5"/>
  <c r="AB1854" i="5"/>
  <c r="V1854" i="5"/>
  <c r="F1854" i="5" s="1"/>
  <c r="I1880" i="5"/>
  <c r="R1880" i="5"/>
  <c r="J1880" i="5"/>
  <c r="J1896" i="5"/>
  <c r="H1900" i="5"/>
  <c r="R1911" i="5"/>
  <c r="I1911" i="5"/>
  <c r="H1920" i="5"/>
  <c r="F1920" i="5"/>
  <c r="E1920" i="5"/>
  <c r="X1920" i="5" s="1"/>
  <c r="R1920" i="5"/>
  <c r="J1920" i="5"/>
  <c r="I1928" i="5"/>
  <c r="H1928" i="5"/>
  <c r="F1928" i="5"/>
  <c r="E1928" i="5"/>
  <c r="X1928" i="5" s="1"/>
  <c r="R1928" i="5"/>
  <c r="G1963" i="5"/>
  <c r="I1963" i="5"/>
  <c r="H1963" i="5"/>
  <c r="F1963" i="5"/>
  <c r="E1968" i="5"/>
  <c r="X1968" i="5" s="1"/>
  <c r="R1968" i="5"/>
  <c r="J1968" i="5"/>
  <c r="I1968" i="5"/>
  <c r="H1968" i="5"/>
  <c r="T1971" i="5"/>
  <c r="AB1971" i="5"/>
  <c r="I2032" i="5"/>
  <c r="F2032" i="5"/>
  <c r="E2032" i="5"/>
  <c r="X2032" i="5" s="1"/>
  <c r="R2032" i="5"/>
  <c r="J2032" i="5"/>
  <c r="H2032" i="5"/>
  <c r="E2040" i="5"/>
  <c r="X2040" i="5" s="1"/>
  <c r="R2040" i="5"/>
  <c r="H2040" i="5"/>
  <c r="J2040" i="5"/>
  <c r="I2040" i="5"/>
  <c r="F2040" i="5"/>
  <c r="E2056" i="5"/>
  <c r="X2056" i="5" s="1"/>
  <c r="R2056" i="5"/>
  <c r="J2056" i="5"/>
  <c r="F2056" i="5"/>
  <c r="I2056" i="5"/>
  <c r="H2056" i="5"/>
  <c r="AB1525" i="5"/>
  <c r="AB1584" i="5"/>
  <c r="AB1616" i="5"/>
  <c r="S1619" i="5"/>
  <c r="T1650" i="5"/>
  <c r="AB1666" i="5"/>
  <c r="V1667" i="5"/>
  <c r="G1667" i="5" s="1"/>
  <c r="S1690" i="5"/>
  <c r="F1708" i="5"/>
  <c r="AB1710" i="5"/>
  <c r="V1711" i="5"/>
  <c r="J1711" i="5" s="1"/>
  <c r="F1716" i="5"/>
  <c r="T1722" i="5"/>
  <c r="S1730" i="5"/>
  <c r="S1754" i="5"/>
  <c r="S1770" i="5"/>
  <c r="T1782" i="5"/>
  <c r="AB1784" i="5"/>
  <c r="S1786" i="5"/>
  <c r="T1792" i="5"/>
  <c r="AB1794" i="5"/>
  <c r="AB1797" i="5"/>
  <c r="S1801" i="5"/>
  <c r="S1809" i="5"/>
  <c r="AB1811" i="5"/>
  <c r="T1826" i="5"/>
  <c r="R1843" i="5"/>
  <c r="S1846" i="5"/>
  <c r="AB1858" i="5"/>
  <c r="T1881" i="5"/>
  <c r="S1881" i="5"/>
  <c r="R1884" i="5"/>
  <c r="J1884" i="5"/>
  <c r="I1884" i="5"/>
  <c r="H1884" i="5"/>
  <c r="F1884" i="5"/>
  <c r="S1894" i="5"/>
  <c r="AB1900" i="5"/>
  <c r="AB1905" i="5"/>
  <c r="S1905" i="5"/>
  <c r="J1928" i="5"/>
  <c r="G1931" i="5"/>
  <c r="AB1934" i="5"/>
  <c r="S1934" i="5"/>
  <c r="G1938" i="5"/>
  <c r="F1968" i="5"/>
  <c r="E1976" i="5"/>
  <c r="X1976" i="5" s="1"/>
  <c r="J1976" i="5"/>
  <c r="R1976" i="5"/>
  <c r="I1976" i="5"/>
  <c r="H1976" i="5"/>
  <c r="F1976" i="5"/>
  <c r="J1984" i="5"/>
  <c r="E1984" i="5"/>
  <c r="X1984" i="5" s="1"/>
  <c r="I1984" i="5"/>
  <c r="H1984" i="5"/>
  <c r="F1984" i="5"/>
  <c r="R1996" i="5"/>
  <c r="J1996" i="5"/>
  <c r="F1996" i="5"/>
  <c r="I1996" i="5"/>
  <c r="H1996" i="5"/>
  <c r="E1996" i="5"/>
  <c r="X1996" i="5" s="1"/>
  <c r="G2022" i="5"/>
  <c r="F2022" i="5"/>
  <c r="J1912" i="5"/>
  <c r="I1912" i="5"/>
  <c r="H1912" i="5"/>
  <c r="F1912" i="5"/>
  <c r="R1924" i="5"/>
  <c r="J1924" i="5"/>
  <c r="I1924" i="5"/>
  <c r="F1924" i="5"/>
  <c r="E1924" i="5"/>
  <c r="X1924" i="5" s="1"/>
  <c r="I1931" i="5"/>
  <c r="H1931" i="5"/>
  <c r="F1931" i="5"/>
  <c r="G1959" i="5"/>
  <c r="I1959" i="5"/>
  <c r="H1959" i="5"/>
  <c r="F1959" i="5"/>
  <c r="I1964" i="5"/>
  <c r="H1964" i="5"/>
  <c r="F1964" i="5"/>
  <c r="E1964" i="5"/>
  <c r="X1964" i="5" s="1"/>
  <c r="R1964" i="5"/>
  <c r="T1977" i="5"/>
  <c r="S1977" i="5"/>
  <c r="G1979" i="5"/>
  <c r="F1979" i="5"/>
  <c r="I1979" i="5"/>
  <c r="H1979" i="5"/>
  <c r="G2007" i="5"/>
  <c r="I2007" i="5"/>
  <c r="H2007" i="5"/>
  <c r="F2007" i="5"/>
  <c r="G2035" i="5"/>
  <c r="F2035" i="5"/>
  <c r="I2035" i="5"/>
  <c r="H2035" i="5"/>
  <c r="S1831" i="5"/>
  <c r="J1835" i="5"/>
  <c r="AB1842" i="5"/>
  <c r="J1873" i="5"/>
  <c r="AB1884" i="5"/>
  <c r="R1888" i="5"/>
  <c r="T1902" i="5"/>
  <c r="R1904" i="5"/>
  <c r="I1908" i="5"/>
  <c r="F1916" i="5"/>
  <c r="AB1918" i="5"/>
  <c r="T1922" i="5"/>
  <c r="AB1931" i="5"/>
  <c r="G1934" i="5"/>
  <c r="V1935" i="5"/>
  <c r="E1935" i="5" s="1"/>
  <c r="X1935" i="5" s="1"/>
  <c r="J1936" i="5"/>
  <c r="AB1938" i="5"/>
  <c r="V1940" i="5"/>
  <c r="G1940" i="5" s="1"/>
  <c r="T1942" i="5"/>
  <c r="F1952" i="5"/>
  <c r="F1956" i="5"/>
  <c r="V1958" i="5"/>
  <c r="F1958" i="5" s="1"/>
  <c r="T1962" i="5"/>
  <c r="AB1963" i="5"/>
  <c r="H1967" i="5"/>
  <c r="T1969" i="5"/>
  <c r="I1972" i="5"/>
  <c r="AB1982" i="5"/>
  <c r="S1982" i="5"/>
  <c r="I1983" i="5"/>
  <c r="AB1993" i="5"/>
  <c r="T1993" i="5"/>
  <c r="AB1997" i="5"/>
  <c r="S1997" i="5"/>
  <c r="F2016" i="5"/>
  <c r="E2044" i="5"/>
  <c r="X2044" i="5" s="1"/>
  <c r="AB2051" i="5"/>
  <c r="V2068" i="5"/>
  <c r="G2068" i="5" s="1"/>
  <c r="T2080" i="5"/>
  <c r="AB2080" i="5"/>
  <c r="T2087" i="5"/>
  <c r="S2087" i="5"/>
  <c r="T2095" i="5"/>
  <c r="S2095" i="5"/>
  <c r="T2100" i="5"/>
  <c r="AB2100" i="5"/>
  <c r="R2121" i="5"/>
  <c r="I2121" i="5"/>
  <c r="H2121" i="5"/>
  <c r="V2132" i="5"/>
  <c r="G2132" i="5" s="1"/>
  <c r="I2140" i="5"/>
  <c r="F2140" i="5"/>
  <c r="T2241" i="5"/>
  <c r="S2241" i="5"/>
  <c r="AB1832" i="5"/>
  <c r="F1846" i="5"/>
  <c r="S1850" i="5"/>
  <c r="AB1878" i="5"/>
  <c r="AB1890" i="5"/>
  <c r="J1908" i="5"/>
  <c r="H1916" i="5"/>
  <c r="R1936" i="5"/>
  <c r="H1952" i="5"/>
  <c r="H1956" i="5"/>
  <c r="AB1961" i="5"/>
  <c r="I1967" i="5"/>
  <c r="AB1970" i="5"/>
  <c r="T1979" i="5"/>
  <c r="AB1979" i="5"/>
  <c r="AB1990" i="5"/>
  <c r="T1990" i="5"/>
  <c r="G1991" i="5"/>
  <c r="H1991" i="5"/>
  <c r="G2018" i="5"/>
  <c r="G2023" i="5"/>
  <c r="F2023" i="5"/>
  <c r="R2024" i="5"/>
  <c r="J2024" i="5"/>
  <c r="F2024" i="5"/>
  <c r="F2030" i="5"/>
  <c r="V2034" i="5"/>
  <c r="G2034" i="5" s="1"/>
  <c r="T2039" i="5"/>
  <c r="AB2039" i="5"/>
  <c r="V2076" i="5"/>
  <c r="H2076" i="5" s="1"/>
  <c r="AB2090" i="5"/>
  <c r="T2090" i="5"/>
  <c r="AB2095" i="5"/>
  <c r="AB2105" i="5"/>
  <c r="AB2110" i="5"/>
  <c r="S2110" i="5"/>
  <c r="G2121" i="5"/>
  <c r="V2317" i="5"/>
  <c r="G2317" i="5" s="1"/>
  <c r="F1972" i="5"/>
  <c r="R1972" i="5"/>
  <c r="R2016" i="5"/>
  <c r="I2016" i="5"/>
  <c r="H2016" i="5"/>
  <c r="G2027" i="5"/>
  <c r="I2027" i="5"/>
  <c r="T2049" i="5"/>
  <c r="S2049" i="5"/>
  <c r="E2116" i="5"/>
  <c r="X2116" i="5" s="1"/>
  <c r="I2116" i="5"/>
  <c r="F2116" i="5"/>
  <c r="T2163" i="5"/>
  <c r="S2163" i="5"/>
  <c r="AB1892" i="5"/>
  <c r="G1947" i="5"/>
  <c r="AB1954" i="5"/>
  <c r="G1970" i="5"/>
  <c r="G1971" i="5"/>
  <c r="F1971" i="5"/>
  <c r="AB1978" i="5"/>
  <c r="T1978" i="5"/>
  <c r="T1987" i="5"/>
  <c r="AB1987" i="5"/>
  <c r="G1990" i="5"/>
  <c r="R1992" i="5"/>
  <c r="H1992" i="5"/>
  <c r="AB1994" i="5"/>
  <c r="T1994" i="5"/>
  <c r="S1994" i="5"/>
  <c r="G1999" i="5"/>
  <c r="H1999" i="5"/>
  <c r="F1999" i="5"/>
  <c r="T2001" i="5"/>
  <c r="S2001" i="5"/>
  <c r="V2010" i="5"/>
  <c r="F2010" i="5" s="1"/>
  <c r="AB2022" i="5"/>
  <c r="T2022" i="5"/>
  <c r="S2022" i="5"/>
  <c r="F2027" i="5"/>
  <c r="R2044" i="5"/>
  <c r="I2044" i="5"/>
  <c r="H2044" i="5"/>
  <c r="G2116" i="5"/>
  <c r="I2128" i="5"/>
  <c r="H2128" i="5"/>
  <c r="T2233" i="5"/>
  <c r="S2233" i="5"/>
  <c r="T1832" i="5"/>
  <c r="AB1841" i="5"/>
  <c r="V1875" i="5"/>
  <c r="H1875" i="5" s="1"/>
  <c r="S1878" i="5"/>
  <c r="G1883" i="5"/>
  <c r="AB1886" i="5"/>
  <c r="AB1887" i="5"/>
  <c r="G1889" i="5"/>
  <c r="T1890" i="5"/>
  <c r="AB1898" i="5"/>
  <c r="AB1903" i="5"/>
  <c r="G1905" i="5"/>
  <c r="G1914" i="5"/>
  <c r="V1918" i="5"/>
  <c r="G1918" i="5" s="1"/>
  <c r="E1936" i="5"/>
  <c r="X1936" i="5" s="1"/>
  <c r="S1950" i="5"/>
  <c r="AB1951" i="5"/>
  <c r="S1954" i="5"/>
  <c r="AB1955" i="5"/>
  <c r="T1961" i="5"/>
  <c r="S1965" i="5"/>
  <c r="S1970" i="5"/>
  <c r="F1975" i="5"/>
  <c r="T1985" i="5"/>
  <c r="S1990" i="5"/>
  <c r="E1992" i="5"/>
  <c r="X1992" i="5" s="1"/>
  <c r="AB1999" i="5"/>
  <c r="F2003" i="5"/>
  <c r="J2012" i="5"/>
  <c r="I2012" i="5"/>
  <c r="E2012" i="5"/>
  <c r="X2012" i="5" s="1"/>
  <c r="V2015" i="5"/>
  <c r="R2015" i="5" s="1"/>
  <c r="H2027" i="5"/>
  <c r="T2031" i="5"/>
  <c r="AB2031" i="5"/>
  <c r="AB2063" i="5"/>
  <c r="AB2071" i="5"/>
  <c r="S2077" i="5"/>
  <c r="H2080" i="5"/>
  <c r="J2080" i="5"/>
  <c r="I2080" i="5"/>
  <c r="T2091" i="5"/>
  <c r="S2091" i="5"/>
  <c r="H2116" i="5"/>
  <c r="S2120" i="5"/>
  <c r="AB2120" i="5"/>
  <c r="S2176" i="5"/>
  <c r="T2176" i="5"/>
  <c r="AB2176" i="5"/>
  <c r="R2307" i="5"/>
  <c r="J2307" i="5"/>
  <c r="S1874" i="5"/>
  <c r="AB1876" i="5"/>
  <c r="H1889" i="5"/>
  <c r="H1905" i="5"/>
  <c r="E1908" i="5"/>
  <c r="X1908" i="5" s="1"/>
  <c r="S1914" i="5"/>
  <c r="S1933" i="5"/>
  <c r="F1936" i="5"/>
  <c r="AB1943" i="5"/>
  <c r="T1965" i="5"/>
  <c r="T1973" i="5"/>
  <c r="H1975" i="5"/>
  <c r="F1988" i="5"/>
  <c r="E1988" i="5"/>
  <c r="X1988" i="5" s="1"/>
  <c r="R1988" i="5"/>
  <c r="T1991" i="5"/>
  <c r="AB1991" i="5"/>
  <c r="F1992" i="5"/>
  <c r="AB2002" i="5"/>
  <c r="S2002" i="5"/>
  <c r="H2003" i="5"/>
  <c r="S2006" i="5"/>
  <c r="G2019" i="5"/>
  <c r="H2019" i="5"/>
  <c r="AB2026" i="5"/>
  <c r="S2026" i="5"/>
  <c r="S2029" i="5"/>
  <c r="G2039" i="5"/>
  <c r="H2039" i="5"/>
  <c r="S2041" i="5"/>
  <c r="V2043" i="5"/>
  <c r="J2043" i="5" s="1"/>
  <c r="G2047" i="5"/>
  <c r="H2047" i="5"/>
  <c r="F2047" i="5"/>
  <c r="AB2077" i="5"/>
  <c r="AB2083" i="5"/>
  <c r="AB2094" i="5"/>
  <c r="T2094" i="5"/>
  <c r="AB2099" i="5"/>
  <c r="V2099" i="5"/>
  <c r="G2099" i="5" s="1"/>
  <c r="R2129" i="5"/>
  <c r="I2129" i="5"/>
  <c r="H2129" i="5"/>
  <c r="AB2150" i="5"/>
  <c r="S2150" i="5"/>
  <c r="T2150" i="5"/>
  <c r="V2164" i="5"/>
  <c r="G2164" i="5" s="1"/>
  <c r="AB2164" i="5"/>
  <c r="S2243" i="5"/>
  <c r="AB2243" i="5"/>
  <c r="T2243" i="5"/>
  <c r="H2263" i="5"/>
  <c r="F2263" i="5"/>
  <c r="E2263" i="5"/>
  <c r="X2263" i="5" s="1"/>
  <c r="AB1833" i="5"/>
  <c r="AB1837" i="5"/>
  <c r="AB1855" i="5"/>
  <c r="G1873" i="5"/>
  <c r="T1874" i="5"/>
  <c r="AB1882" i="5"/>
  <c r="AB1910" i="5"/>
  <c r="T1914" i="5"/>
  <c r="T1933" i="5"/>
  <c r="T1938" i="5"/>
  <c r="S1946" i="5"/>
  <c r="AB1947" i="5"/>
  <c r="AB1953" i="5"/>
  <c r="AB1957" i="5"/>
  <c r="S1958" i="5"/>
  <c r="AB1966" i="5"/>
  <c r="E1972" i="5"/>
  <c r="X1972" i="5" s="1"/>
  <c r="AB1974" i="5"/>
  <c r="S1974" i="5"/>
  <c r="I1975" i="5"/>
  <c r="F1983" i="5"/>
  <c r="AB1989" i="5"/>
  <c r="S1989" i="5"/>
  <c r="I1992" i="5"/>
  <c r="T1995" i="5"/>
  <c r="AB1995" i="5"/>
  <c r="S1998" i="5"/>
  <c r="H2000" i="5"/>
  <c r="F2000" i="5"/>
  <c r="I2003" i="5"/>
  <c r="E2004" i="5"/>
  <c r="X2004" i="5" s="1"/>
  <c r="J2004" i="5"/>
  <c r="T2006" i="5"/>
  <c r="F2019" i="5"/>
  <c r="H2020" i="5"/>
  <c r="E2020" i="5"/>
  <c r="X2020" i="5" s="1"/>
  <c r="J2020" i="5"/>
  <c r="E2024" i="5"/>
  <c r="X2024" i="5" s="1"/>
  <c r="T2029" i="5"/>
  <c r="AB2042" i="5"/>
  <c r="T2042" i="5"/>
  <c r="I2047" i="5"/>
  <c r="T2079" i="5"/>
  <c r="R2086" i="5"/>
  <c r="E2086" i="5"/>
  <c r="X2086" i="5" s="1"/>
  <c r="V2091" i="5"/>
  <c r="R2091" i="5" s="1"/>
  <c r="F2117" i="5"/>
  <c r="I2117" i="5"/>
  <c r="R2117" i="5"/>
  <c r="V2153" i="5"/>
  <c r="G2153" i="5" s="1"/>
  <c r="AB2153" i="5"/>
  <c r="S2168" i="5"/>
  <c r="T2168" i="5"/>
  <c r="E2176" i="5"/>
  <c r="X2176" i="5" s="1"/>
  <c r="I2176" i="5"/>
  <c r="H2176" i="5"/>
  <c r="F2176" i="5"/>
  <c r="T2237" i="5"/>
  <c r="S2237" i="5"/>
  <c r="T1986" i="5"/>
  <c r="AB2010" i="5"/>
  <c r="AB2017" i="5"/>
  <c r="T2030" i="5"/>
  <c r="AB2038" i="5"/>
  <c r="AB2061" i="5"/>
  <c r="I2064" i="5"/>
  <c r="I2072" i="5"/>
  <c r="AB2079" i="5"/>
  <c r="AB2103" i="5"/>
  <c r="AB2104" i="5"/>
  <c r="AB2107" i="5"/>
  <c r="AB2109" i="5"/>
  <c r="T2111" i="5"/>
  <c r="G2127" i="5"/>
  <c r="AB2128" i="5"/>
  <c r="G2131" i="5"/>
  <c r="AB2159" i="5"/>
  <c r="T2159" i="5"/>
  <c r="S2159" i="5"/>
  <c r="G2168" i="5"/>
  <c r="G2301" i="5"/>
  <c r="J2301" i="5"/>
  <c r="I2301" i="5"/>
  <c r="F2301" i="5"/>
  <c r="R2125" i="5"/>
  <c r="J2125" i="5"/>
  <c r="AB2155" i="5"/>
  <c r="T2155" i="5"/>
  <c r="S2155" i="5"/>
  <c r="V2159" i="5"/>
  <c r="F2159" i="5" s="1"/>
  <c r="I2168" i="5"/>
  <c r="H2168" i="5"/>
  <c r="F2168" i="5"/>
  <c r="V2180" i="5"/>
  <c r="G2180" i="5" s="1"/>
  <c r="E2228" i="5"/>
  <c r="X2228" i="5" s="1"/>
  <c r="R2228" i="5"/>
  <c r="J2228" i="5"/>
  <c r="H2228" i="5"/>
  <c r="F2228" i="5"/>
  <c r="V2236" i="5"/>
  <c r="G2236" i="5" s="1"/>
  <c r="H2255" i="5"/>
  <c r="E2255" i="5"/>
  <c r="X2255" i="5" s="1"/>
  <c r="AB2115" i="5"/>
  <c r="V2115" i="5"/>
  <c r="F2115" i="5" s="1"/>
  <c r="S2123" i="5"/>
  <c r="F2131" i="5"/>
  <c r="E2131" i="5"/>
  <c r="X2131" i="5" s="1"/>
  <c r="H2136" i="5"/>
  <c r="V2160" i="5"/>
  <c r="E2160" i="5" s="1"/>
  <c r="X2160" i="5" s="1"/>
  <c r="V2163" i="5"/>
  <c r="G2163" i="5" s="1"/>
  <c r="I2240" i="5"/>
  <c r="R2240" i="5"/>
  <c r="J2240" i="5"/>
  <c r="H2240" i="5"/>
  <c r="G2240" i="5"/>
  <c r="F2240" i="5"/>
  <c r="T2280" i="5"/>
  <c r="S2280" i="5"/>
  <c r="H2352" i="5"/>
  <c r="E2352" i="5"/>
  <c r="X2352" i="5" s="1"/>
  <c r="R2352" i="5"/>
  <c r="J2352" i="5"/>
  <c r="I2352" i="5"/>
  <c r="G2352" i="5"/>
  <c r="V2356" i="5"/>
  <c r="G2356" i="5" s="1"/>
  <c r="AB2447" i="5"/>
  <c r="T2447" i="5"/>
  <c r="S2447" i="5"/>
  <c r="J2451" i="5"/>
  <c r="F2451" i="5"/>
  <c r="E2451" i="5"/>
  <c r="X2451" i="5" s="1"/>
  <c r="R2451" i="5"/>
  <c r="I2451" i="5"/>
  <c r="H2451" i="5"/>
  <c r="G2451" i="5"/>
  <c r="S2010" i="5"/>
  <c r="AB2018" i="5"/>
  <c r="AB2023" i="5"/>
  <c r="AB2046" i="5"/>
  <c r="AB2086" i="5"/>
  <c r="AB2098" i="5"/>
  <c r="T2108" i="5"/>
  <c r="AB2108" i="5"/>
  <c r="S2124" i="5"/>
  <c r="T2124" i="5"/>
  <c r="G2128" i="5"/>
  <c r="I2136" i="5"/>
  <c r="S2164" i="5"/>
  <c r="T2164" i="5"/>
  <c r="H2235" i="5"/>
  <c r="F2235" i="5"/>
  <c r="E2240" i="5"/>
  <c r="X2240" i="5" s="1"/>
  <c r="J2293" i="5"/>
  <c r="I2293" i="5"/>
  <c r="H2293" i="5"/>
  <c r="F2293" i="5"/>
  <c r="T2345" i="5"/>
  <c r="S2345" i="5"/>
  <c r="AB2345" i="5"/>
  <c r="AB2025" i="5"/>
  <c r="AB2034" i="5"/>
  <c r="AB2054" i="5"/>
  <c r="AB2069" i="5"/>
  <c r="AB2075" i="5"/>
  <c r="T2116" i="5"/>
  <c r="AB2116" i="5"/>
  <c r="I2124" i="5"/>
  <c r="E2124" i="5"/>
  <c r="X2124" i="5" s="1"/>
  <c r="S2152" i="5"/>
  <c r="AB2152" i="5"/>
  <c r="R2161" i="5"/>
  <c r="I2161" i="5"/>
  <c r="H2161" i="5"/>
  <c r="G2176" i="5"/>
  <c r="V2179" i="5"/>
  <c r="G2179" i="5" s="1"/>
  <c r="AB2203" i="5"/>
  <c r="T2203" i="5"/>
  <c r="T2227" i="5"/>
  <c r="S2227" i="5"/>
  <c r="V2232" i="5"/>
  <c r="G2232" i="5" s="1"/>
  <c r="H2259" i="5"/>
  <c r="F2259" i="5"/>
  <c r="E2259" i="5"/>
  <c r="X2259" i="5" s="1"/>
  <c r="AB2271" i="5"/>
  <c r="T2271" i="5"/>
  <c r="S2271" i="5"/>
  <c r="AB2278" i="5"/>
  <c r="S2278" i="5"/>
  <c r="V2283" i="5"/>
  <c r="G2283" i="5" s="1"/>
  <c r="E2304" i="5"/>
  <c r="X2304" i="5" s="1"/>
  <c r="J2304" i="5"/>
  <c r="H2304" i="5"/>
  <c r="F2304" i="5"/>
  <c r="J2217" i="5"/>
  <c r="H2220" i="5"/>
  <c r="V2224" i="5"/>
  <c r="G2224" i="5" s="1"/>
  <c r="AB2236" i="5"/>
  <c r="AB2240" i="5"/>
  <c r="H2256" i="5"/>
  <c r="T2259" i="5"/>
  <c r="H2260" i="5"/>
  <c r="T2263" i="5"/>
  <c r="G2272" i="5"/>
  <c r="AB2286" i="5"/>
  <c r="J2296" i="5"/>
  <c r="F2296" i="5"/>
  <c r="AB2300" i="5"/>
  <c r="V2300" i="5"/>
  <c r="I2300" i="5" s="1"/>
  <c r="AB2304" i="5"/>
  <c r="AB2308" i="5"/>
  <c r="T2313" i="5"/>
  <c r="AB2313" i="5"/>
  <c r="T2327" i="5"/>
  <c r="V2385" i="5"/>
  <c r="G2385" i="5" s="1"/>
  <c r="R2392" i="5"/>
  <c r="H2392" i="5"/>
  <c r="G2392" i="5"/>
  <c r="F2392" i="5"/>
  <c r="J2392" i="5"/>
  <c r="I2392" i="5"/>
  <c r="V2453" i="5"/>
  <c r="G2453" i="5" s="1"/>
  <c r="T2476" i="5"/>
  <c r="AB2476" i="5"/>
  <c r="T2490" i="5"/>
  <c r="S2490" i="5"/>
  <c r="AB2127" i="5"/>
  <c r="AB2129" i="5"/>
  <c r="AB2132" i="5"/>
  <c r="J2157" i="5"/>
  <c r="AB2186" i="5"/>
  <c r="S2193" i="5"/>
  <c r="S2201" i="5"/>
  <c r="S2209" i="5"/>
  <c r="R2220" i="5"/>
  <c r="AB2259" i="5"/>
  <c r="R2260" i="5"/>
  <c r="AB2263" i="5"/>
  <c r="R2272" i="5"/>
  <c r="T2293" i="5"/>
  <c r="AB2293" i="5"/>
  <c r="T2306" i="5"/>
  <c r="S2306" i="5"/>
  <c r="T2337" i="5"/>
  <c r="AB2337" i="5"/>
  <c r="R2476" i="5"/>
  <c r="F2476" i="5"/>
  <c r="E2476" i="5"/>
  <c r="X2476" i="5" s="1"/>
  <c r="J2476" i="5"/>
  <c r="I2476" i="5"/>
  <c r="H2476" i="5"/>
  <c r="G2476" i="5"/>
  <c r="H2487" i="5"/>
  <c r="F2487" i="5"/>
  <c r="E2487" i="5"/>
  <c r="X2487" i="5" s="1"/>
  <c r="AB2188" i="5"/>
  <c r="T2193" i="5"/>
  <c r="T2201" i="5"/>
  <c r="T2209" i="5"/>
  <c r="AB2217" i="5"/>
  <c r="J2308" i="5"/>
  <c r="G2308" i="5"/>
  <c r="G2350" i="5"/>
  <c r="R2350" i="5"/>
  <c r="J2350" i="5"/>
  <c r="I2350" i="5"/>
  <c r="F2350" i="5"/>
  <c r="E2350" i="5"/>
  <c r="X2350" i="5" s="1"/>
  <c r="H2354" i="5"/>
  <c r="G2354" i="5"/>
  <c r="F2354" i="5"/>
  <c r="R2354" i="5"/>
  <c r="J2354" i="5"/>
  <c r="I2354" i="5"/>
  <c r="H2424" i="5"/>
  <c r="AB2437" i="5"/>
  <c r="S2437" i="5"/>
  <c r="T2437" i="5"/>
  <c r="H2442" i="5"/>
  <c r="I2442" i="5"/>
  <c r="G2442" i="5"/>
  <c r="F2442" i="5"/>
  <c r="R2442" i="5"/>
  <c r="J2442" i="5"/>
  <c r="I2491" i="5"/>
  <c r="F2491" i="5"/>
  <c r="E2491" i="5"/>
  <c r="X2491" i="5" s="1"/>
  <c r="AB2136" i="5"/>
  <c r="I2149" i="5"/>
  <c r="V2156" i="5"/>
  <c r="F2156" i="5" s="1"/>
  <c r="S2179" i="5"/>
  <c r="S2182" i="5"/>
  <c r="S2186" i="5"/>
  <c r="E2217" i="5"/>
  <c r="X2217" i="5" s="1"/>
  <c r="AB2220" i="5"/>
  <c r="S2225" i="5"/>
  <c r="T2239" i="5"/>
  <c r="AB2247" i="5"/>
  <c r="AB2256" i="5"/>
  <c r="AB2260" i="5"/>
  <c r="AB2264" i="5"/>
  <c r="AB2274" i="5"/>
  <c r="T2287" i="5"/>
  <c r="T2301" i="5"/>
  <c r="AB2301" i="5"/>
  <c r="H2302" i="5"/>
  <c r="AB2306" i="5"/>
  <c r="E2308" i="5"/>
  <c r="X2308" i="5" s="1"/>
  <c r="E2345" i="5"/>
  <c r="X2345" i="5" s="1"/>
  <c r="J2345" i="5"/>
  <c r="I2345" i="5"/>
  <c r="F2345" i="5"/>
  <c r="H2350" i="5"/>
  <c r="E2442" i="5"/>
  <c r="X2442" i="5" s="1"/>
  <c r="H2491" i="5"/>
  <c r="AB2111" i="5"/>
  <c r="J2149" i="5"/>
  <c r="G2151" i="5"/>
  <c r="T2160" i="5"/>
  <c r="T2172" i="5"/>
  <c r="T2180" i="5"/>
  <c r="AB2184" i="5"/>
  <c r="T2186" i="5"/>
  <c r="AB2196" i="5"/>
  <c r="AB2199" i="5"/>
  <c r="AB2212" i="5"/>
  <c r="AB2215" i="5"/>
  <c r="G2217" i="5"/>
  <c r="E2220" i="5"/>
  <c r="X2220" i="5" s="1"/>
  <c r="AB2252" i="5"/>
  <c r="E2260" i="5"/>
  <c r="X2260" i="5" s="1"/>
  <c r="S2269" i="5"/>
  <c r="AB2276" i="5"/>
  <c r="AB2292" i="5"/>
  <c r="V2292" i="5"/>
  <c r="J2292" i="5" s="1"/>
  <c r="S2295" i="5"/>
  <c r="I2302" i="5"/>
  <c r="F2308" i="5"/>
  <c r="V2309" i="5"/>
  <c r="F2309" i="5" s="1"/>
  <c r="T2314" i="5"/>
  <c r="S2314" i="5"/>
  <c r="S2321" i="5"/>
  <c r="F2328" i="5"/>
  <c r="H2328" i="5"/>
  <c r="AB2344" i="5"/>
  <c r="T2344" i="5"/>
  <c r="J2358" i="5"/>
  <c r="R2358" i="5"/>
  <c r="H2358" i="5"/>
  <c r="E2358" i="5"/>
  <c r="X2358" i="5" s="1"/>
  <c r="R2384" i="5"/>
  <c r="J2384" i="5"/>
  <c r="I2384" i="5"/>
  <c r="H2384" i="5"/>
  <c r="F2384" i="5"/>
  <c r="E2384" i="5"/>
  <c r="X2384" i="5" s="1"/>
  <c r="G2428" i="5"/>
  <c r="H2428" i="5"/>
  <c r="H2440" i="5"/>
  <c r="G2440" i="5"/>
  <c r="F2440" i="5"/>
  <c r="R2440" i="5"/>
  <c r="J2440" i="5"/>
  <c r="I2440" i="5"/>
  <c r="E2450" i="5"/>
  <c r="X2450" i="5" s="1"/>
  <c r="F2450" i="5"/>
  <c r="R2460" i="5"/>
  <c r="I2460" i="5"/>
  <c r="F2460" i="5"/>
  <c r="E2460" i="5"/>
  <c r="X2460" i="5" s="1"/>
  <c r="AB2126" i="5"/>
  <c r="S2127" i="5"/>
  <c r="T2144" i="5"/>
  <c r="T2148" i="5"/>
  <c r="S2151" i="5"/>
  <c r="V2172" i="5"/>
  <c r="G2172" i="5" s="1"/>
  <c r="AB2183" i="5"/>
  <c r="AB2187" i="5"/>
  <c r="AB2191" i="5"/>
  <c r="G2193" i="5"/>
  <c r="G2201" i="5"/>
  <c r="AB2204" i="5"/>
  <c r="AB2207" i="5"/>
  <c r="G2209" i="5"/>
  <c r="H2217" i="5"/>
  <c r="F2220" i="5"/>
  <c r="V2231" i="5"/>
  <c r="R2231" i="5" s="1"/>
  <c r="AB2239" i="5"/>
  <c r="AB2248" i="5"/>
  <c r="F2260" i="5"/>
  <c r="AB2273" i="5"/>
  <c r="S2279" i="5"/>
  <c r="S2282" i="5"/>
  <c r="AB2287" i="5"/>
  <c r="S2293" i="5"/>
  <c r="S2299" i="5"/>
  <c r="T2305" i="5"/>
  <c r="AB2305" i="5"/>
  <c r="S2308" i="5"/>
  <c r="S2312" i="5"/>
  <c r="V2316" i="5"/>
  <c r="F2316" i="5" s="1"/>
  <c r="AB2321" i="5"/>
  <c r="AB2325" i="5"/>
  <c r="V2325" i="5"/>
  <c r="G2325" i="5" s="1"/>
  <c r="S2337" i="5"/>
  <c r="I2358" i="5"/>
  <c r="J2366" i="5"/>
  <c r="R2366" i="5"/>
  <c r="I2366" i="5"/>
  <c r="E2366" i="5"/>
  <c r="X2366" i="5" s="1"/>
  <c r="J2374" i="5"/>
  <c r="R2374" i="5"/>
  <c r="H2374" i="5"/>
  <c r="E2374" i="5"/>
  <c r="X2374" i="5" s="1"/>
  <c r="G2384" i="5"/>
  <c r="T2409" i="5"/>
  <c r="AB2409" i="5"/>
  <c r="F2428" i="5"/>
  <c r="E2440" i="5"/>
  <c r="X2440" i="5" s="1"/>
  <c r="H2460" i="5"/>
  <c r="AB2160" i="5"/>
  <c r="AB2179" i="5"/>
  <c r="AB2180" i="5"/>
  <c r="AB2211" i="5"/>
  <c r="G2220" i="5"/>
  <c r="AB2244" i="5"/>
  <c r="E2248" i="5"/>
  <c r="X2248" i="5" s="1"/>
  <c r="AB2267" i="5"/>
  <c r="E2272" i="5"/>
  <c r="X2272" i="5" s="1"/>
  <c r="F2281" i="5"/>
  <c r="T2282" i="5"/>
  <c r="AB2312" i="5"/>
  <c r="AB2315" i="5"/>
  <c r="T2315" i="5"/>
  <c r="G2320" i="5"/>
  <c r="E2332" i="5"/>
  <c r="X2332" i="5" s="1"/>
  <c r="H2332" i="5"/>
  <c r="S2344" i="5"/>
  <c r="H2366" i="5"/>
  <c r="I2374" i="5"/>
  <c r="S2380" i="5"/>
  <c r="T2380" i="5"/>
  <c r="T2423" i="5"/>
  <c r="S2423" i="5"/>
  <c r="AB2441" i="5"/>
  <c r="T2441" i="5"/>
  <c r="S2441" i="5"/>
  <c r="T2451" i="5"/>
  <c r="AB2451" i="5"/>
  <c r="T2350" i="5"/>
  <c r="T2384" i="5"/>
  <c r="AB2460" i="5"/>
  <c r="AB2491" i="5"/>
  <c r="R2493" i="5"/>
  <c r="G2349" i="5"/>
  <c r="I2363" i="5"/>
  <c r="I2364" i="5"/>
  <c r="I2371" i="5"/>
  <c r="I2379" i="5"/>
  <c r="I2381" i="5"/>
  <c r="H2480" i="5"/>
  <c r="AB2483" i="5"/>
  <c r="AB2488" i="5"/>
  <c r="AB2295" i="5"/>
  <c r="V2329" i="5"/>
  <c r="R2329" i="5" s="1"/>
  <c r="V2333" i="5"/>
  <c r="R2333" i="5" s="1"/>
  <c r="AB2341" i="5"/>
  <c r="E2344" i="5"/>
  <c r="X2344" i="5" s="1"/>
  <c r="S2348" i="5"/>
  <c r="H2349" i="5"/>
  <c r="G2358" i="5"/>
  <c r="AB2359" i="5"/>
  <c r="J2363" i="5"/>
  <c r="J2364" i="5"/>
  <c r="AB2367" i="5"/>
  <c r="J2371" i="5"/>
  <c r="G2374" i="5"/>
  <c r="AB2375" i="5"/>
  <c r="J2379" i="5"/>
  <c r="J2381" i="5"/>
  <c r="AB2384" i="5"/>
  <c r="T2388" i="5"/>
  <c r="J2389" i="5"/>
  <c r="T2392" i="5"/>
  <c r="AB2396" i="5"/>
  <c r="S2399" i="5"/>
  <c r="V2408" i="5"/>
  <c r="R2408" i="5" s="1"/>
  <c r="T2412" i="5"/>
  <c r="AB2425" i="5"/>
  <c r="AB2444" i="5"/>
  <c r="T2448" i="5"/>
  <c r="J2449" i="5"/>
  <c r="AB2453" i="5"/>
  <c r="G2457" i="5"/>
  <c r="T2464" i="5"/>
  <c r="J2465" i="5"/>
  <c r="AB2468" i="5"/>
  <c r="I2480" i="5"/>
  <c r="AB2482" i="5"/>
  <c r="F2483" i="5"/>
  <c r="AB2329" i="5"/>
  <c r="AB2333" i="5"/>
  <c r="F2337" i="5"/>
  <c r="AB2338" i="5"/>
  <c r="F2341" i="5"/>
  <c r="F2344" i="5"/>
  <c r="T2348" i="5"/>
  <c r="I2349" i="5"/>
  <c r="AB2356" i="5"/>
  <c r="R2363" i="5"/>
  <c r="G2366" i="5"/>
  <c r="R2371" i="5"/>
  <c r="R2379" i="5"/>
  <c r="S2394" i="5"/>
  <c r="G2424" i="5"/>
  <c r="AB2429" i="5"/>
  <c r="S2438" i="5"/>
  <c r="AB2445" i="5"/>
  <c r="H2457" i="5"/>
  <c r="G2460" i="5"/>
  <c r="E2468" i="5"/>
  <c r="X2468" i="5" s="1"/>
  <c r="T2472" i="5"/>
  <c r="G2483" i="5"/>
  <c r="G2491" i="5"/>
  <c r="G2502" i="5"/>
  <c r="AB2299" i="5"/>
  <c r="AB2307" i="5"/>
  <c r="AB2317" i="5"/>
  <c r="H2337" i="5"/>
  <c r="S2338" i="5"/>
  <c r="H2341" i="5"/>
  <c r="S2349" i="5"/>
  <c r="AB2397" i="5"/>
  <c r="AB2402" i="5"/>
  <c r="V2416" i="5"/>
  <c r="G2416" i="5" s="1"/>
  <c r="T2424" i="5"/>
  <c r="S2445" i="5"/>
  <c r="AB2450" i="5"/>
  <c r="T2456" i="5"/>
  <c r="J2457" i="5"/>
  <c r="AB2461" i="5"/>
  <c r="AB2463" i="5"/>
  <c r="AB2470" i="5"/>
  <c r="AB2472" i="5"/>
  <c r="S2473" i="5"/>
  <c r="V2479" i="5"/>
  <c r="G2479" i="5" s="1"/>
  <c r="I2483" i="5"/>
  <c r="E2493" i="5"/>
  <c r="H2502" i="5"/>
  <c r="AB2385" i="5"/>
  <c r="I2432" i="5"/>
  <c r="T2435" i="5"/>
  <c r="H2468" i="5"/>
  <c r="S2471" i="5"/>
  <c r="J2483" i="5"/>
  <c r="AB2487" i="5"/>
  <c r="G2500" i="5"/>
  <c r="J2337" i="5"/>
  <c r="J2341" i="5"/>
  <c r="AB2349" i="5"/>
  <c r="AB2353" i="5"/>
  <c r="E2363" i="5"/>
  <c r="X2363" i="5" s="1"/>
  <c r="E2364" i="5"/>
  <c r="X2364" i="5" s="1"/>
  <c r="E2371" i="5"/>
  <c r="X2371" i="5" s="1"/>
  <c r="G2372" i="5"/>
  <c r="E2379" i="5"/>
  <c r="X2379" i="5" s="1"/>
  <c r="G2381" i="5"/>
  <c r="AB2386" i="5"/>
  <c r="G2389" i="5"/>
  <c r="G2393" i="5"/>
  <c r="AB2395" i="5"/>
  <c r="T2400" i="5"/>
  <c r="S2402" i="5"/>
  <c r="AB2413" i="5"/>
  <c r="AB2424" i="5"/>
  <c r="J2432" i="5"/>
  <c r="AB2435" i="5"/>
  <c r="G2449" i="5"/>
  <c r="S2455" i="5"/>
  <c r="AB2456" i="5"/>
  <c r="S2457" i="5"/>
  <c r="G2465" i="5"/>
  <c r="I2468" i="5"/>
  <c r="S2470" i="5"/>
  <c r="AB2471" i="5"/>
  <c r="T2483" i="5"/>
  <c r="G2493" i="5"/>
  <c r="G2498" i="5"/>
  <c r="AB2503" i="5"/>
  <c r="F19" i="6"/>
  <c r="R530" i="5"/>
  <c r="J530" i="5"/>
  <c r="I530" i="5"/>
  <c r="H530" i="5"/>
  <c r="F530" i="5"/>
  <c r="E530" i="5"/>
  <c r="X530" i="5" s="1"/>
  <c r="I509" i="5"/>
  <c r="H509" i="5"/>
  <c r="E509" i="5"/>
  <c r="X509" i="5" s="1"/>
  <c r="R509" i="5"/>
  <c r="J509" i="5"/>
  <c r="G509" i="5"/>
  <c r="F509" i="5"/>
  <c r="I541" i="5"/>
  <c r="H541" i="5"/>
  <c r="E541" i="5"/>
  <c r="R541" i="5"/>
  <c r="J541" i="5"/>
  <c r="G541" i="5"/>
  <c r="F541" i="5"/>
  <c r="R514" i="5"/>
  <c r="J514" i="5"/>
  <c r="I514" i="5"/>
  <c r="H514" i="5"/>
  <c r="F514" i="5"/>
  <c r="E514" i="5"/>
  <c r="X514" i="5" s="1"/>
  <c r="I525" i="5"/>
  <c r="H525" i="5"/>
  <c r="E525" i="5"/>
  <c r="X525" i="5" s="1"/>
  <c r="R525" i="5"/>
  <c r="J525" i="5"/>
  <c r="G525" i="5"/>
  <c r="F525" i="5"/>
  <c r="E518" i="5"/>
  <c r="X518" i="5" s="1"/>
  <c r="E534" i="5"/>
  <c r="F539" i="5"/>
  <c r="R546" i="5"/>
  <c r="J546" i="5"/>
  <c r="AB552" i="5"/>
  <c r="V552" i="5"/>
  <c r="E554" i="5"/>
  <c r="AB571" i="5"/>
  <c r="AB581" i="5"/>
  <c r="AB584" i="5"/>
  <c r="V584" i="5"/>
  <c r="AB595" i="5"/>
  <c r="AB596" i="5"/>
  <c r="V596" i="5"/>
  <c r="G596" i="5" s="1"/>
  <c r="H705" i="5"/>
  <c r="R705" i="5"/>
  <c r="J705" i="5"/>
  <c r="I705" i="5"/>
  <c r="F705" i="5"/>
  <c r="E705" i="5"/>
  <c r="X705" i="5" s="1"/>
  <c r="AB509" i="5"/>
  <c r="F513" i="5"/>
  <c r="G514" i="5"/>
  <c r="AB514" i="5"/>
  <c r="E515" i="5"/>
  <c r="X515" i="5" s="1"/>
  <c r="I515" i="5"/>
  <c r="F518" i="5"/>
  <c r="V524" i="5"/>
  <c r="AB525" i="5"/>
  <c r="F529" i="5"/>
  <c r="G530" i="5"/>
  <c r="AB530" i="5"/>
  <c r="E531" i="5"/>
  <c r="X531" i="5" s="1"/>
  <c r="I531" i="5"/>
  <c r="F534" i="5"/>
  <c r="V540" i="5"/>
  <c r="G540" i="5" s="1"/>
  <c r="AB541" i="5"/>
  <c r="F545" i="5"/>
  <c r="J549" i="5"/>
  <c r="I549" i="5"/>
  <c r="H549" i="5"/>
  <c r="E549" i="5"/>
  <c r="F554" i="5"/>
  <c r="AB557" i="5"/>
  <c r="R558" i="5"/>
  <c r="J558" i="5"/>
  <c r="J565" i="5"/>
  <c r="I565" i="5"/>
  <c r="H565" i="5"/>
  <c r="E565" i="5"/>
  <c r="X565" i="5" s="1"/>
  <c r="AB569" i="5"/>
  <c r="AB572" i="5"/>
  <c r="V572" i="5"/>
  <c r="G572" i="5" s="1"/>
  <c r="R510" i="5"/>
  <c r="J510" i="5"/>
  <c r="G513" i="5"/>
  <c r="H518" i="5"/>
  <c r="F519" i="5"/>
  <c r="V521" i="5"/>
  <c r="R526" i="5"/>
  <c r="J526" i="5"/>
  <c r="G529" i="5"/>
  <c r="H534" i="5"/>
  <c r="F535" i="5"/>
  <c r="V537" i="5"/>
  <c r="R542" i="5"/>
  <c r="J542" i="5"/>
  <c r="G545" i="5"/>
  <c r="H554" i="5"/>
  <c r="AB579" i="5"/>
  <c r="J585" i="5"/>
  <c r="I585" i="5"/>
  <c r="H585" i="5"/>
  <c r="E585" i="5"/>
  <c r="X585" i="5" s="1"/>
  <c r="G510" i="5"/>
  <c r="AB510" i="5"/>
  <c r="E511" i="5"/>
  <c r="X511" i="5" s="1"/>
  <c r="I511" i="5"/>
  <c r="J513" i="5"/>
  <c r="AB515" i="5"/>
  <c r="G519" i="5"/>
  <c r="V520" i="5"/>
  <c r="G520" i="5" s="1"/>
  <c r="AB521" i="5"/>
  <c r="G526" i="5"/>
  <c r="AB526" i="5"/>
  <c r="E527" i="5"/>
  <c r="X527" i="5" s="1"/>
  <c r="I527" i="5"/>
  <c r="J529" i="5"/>
  <c r="AB531" i="5"/>
  <c r="G535" i="5"/>
  <c r="V536" i="5"/>
  <c r="G536" i="5" s="1"/>
  <c r="AB537" i="5"/>
  <c r="G542" i="5"/>
  <c r="AB542" i="5"/>
  <c r="E543" i="5"/>
  <c r="X543" i="5" s="1"/>
  <c r="I543" i="5"/>
  <c r="J545" i="5"/>
  <c r="F546" i="5"/>
  <c r="AB547" i="5"/>
  <c r="AB549" i="5"/>
  <c r="R550" i="5"/>
  <c r="J550" i="5"/>
  <c r="AB556" i="5"/>
  <c r="V556" i="5"/>
  <c r="G556" i="5" s="1"/>
  <c r="F557" i="5"/>
  <c r="E558" i="5"/>
  <c r="AB567" i="5"/>
  <c r="F569" i="5"/>
  <c r="AB577" i="5"/>
  <c r="AB580" i="5"/>
  <c r="V580" i="5"/>
  <c r="G580" i="5" s="1"/>
  <c r="H681" i="5"/>
  <c r="R681" i="5"/>
  <c r="J681" i="5"/>
  <c r="I681" i="5"/>
  <c r="F681" i="5"/>
  <c r="E681" i="5"/>
  <c r="X681" i="5" s="1"/>
  <c r="F515" i="5"/>
  <c r="V517" i="5"/>
  <c r="H519" i="5"/>
  <c r="R522" i="5"/>
  <c r="J522" i="5"/>
  <c r="F531" i="5"/>
  <c r="V533" i="5"/>
  <c r="G533" i="5" s="1"/>
  <c r="H535" i="5"/>
  <c r="R538" i="5"/>
  <c r="J538" i="5"/>
  <c r="V553" i="5"/>
  <c r="G553" i="5" s="1"/>
  <c r="G557" i="5"/>
  <c r="F558" i="5"/>
  <c r="AB561" i="5"/>
  <c r="R562" i="5"/>
  <c r="J562" i="5"/>
  <c r="AB565" i="5"/>
  <c r="AB568" i="5"/>
  <c r="V568" i="5"/>
  <c r="G568" i="5" s="1"/>
  <c r="G569" i="5"/>
  <c r="AB587" i="5"/>
  <c r="F589" i="5"/>
  <c r="H685" i="5"/>
  <c r="R685" i="5"/>
  <c r="J685" i="5"/>
  <c r="I685" i="5"/>
  <c r="F685" i="5"/>
  <c r="E685" i="5"/>
  <c r="X685" i="5" s="1"/>
  <c r="F510" i="5"/>
  <c r="AB511" i="5"/>
  <c r="G515" i="5"/>
  <c r="V516" i="5"/>
  <c r="AB517" i="5"/>
  <c r="G522" i="5"/>
  <c r="AB522" i="5"/>
  <c r="F526" i="5"/>
  <c r="AB527" i="5"/>
  <c r="G531" i="5"/>
  <c r="V532" i="5"/>
  <c r="G532" i="5" s="1"/>
  <c r="AB533" i="5"/>
  <c r="G538" i="5"/>
  <c r="AB538" i="5"/>
  <c r="E539" i="5"/>
  <c r="X539" i="5" s="1"/>
  <c r="I539" i="5"/>
  <c r="F542" i="5"/>
  <c r="AB543" i="5"/>
  <c r="AB548" i="5"/>
  <c r="V548" i="5"/>
  <c r="G548" i="5" s="1"/>
  <c r="F549" i="5"/>
  <c r="H558" i="5"/>
  <c r="AB575" i="5"/>
  <c r="J581" i="5"/>
  <c r="I581" i="5"/>
  <c r="H581" i="5"/>
  <c r="E581" i="5"/>
  <c r="X581" i="5" s="1"/>
  <c r="AB585" i="5"/>
  <c r="AB588" i="5"/>
  <c r="V588" i="5"/>
  <c r="H689" i="5"/>
  <c r="R689" i="5"/>
  <c r="J689" i="5"/>
  <c r="I689" i="5"/>
  <c r="F689" i="5"/>
  <c r="E689" i="5"/>
  <c r="X689" i="5" s="1"/>
  <c r="I513" i="5"/>
  <c r="H513" i="5"/>
  <c r="E513" i="5"/>
  <c r="R518" i="5"/>
  <c r="J518" i="5"/>
  <c r="I529" i="5"/>
  <c r="H529" i="5"/>
  <c r="E529" i="5"/>
  <c r="R534" i="5"/>
  <c r="J534" i="5"/>
  <c r="I545" i="5"/>
  <c r="H545" i="5"/>
  <c r="E545" i="5"/>
  <c r="AB553" i="5"/>
  <c r="R554" i="5"/>
  <c r="J554" i="5"/>
  <c r="AB560" i="5"/>
  <c r="V560" i="5"/>
  <c r="G560" i="5" s="1"/>
  <c r="T563" i="5"/>
  <c r="S563" i="5"/>
  <c r="AB563" i="5"/>
  <c r="J569" i="5"/>
  <c r="I569" i="5"/>
  <c r="H569" i="5"/>
  <c r="E569" i="5"/>
  <c r="X569" i="5" s="1"/>
  <c r="AB573" i="5"/>
  <c r="AB576" i="5"/>
  <c r="V576" i="5"/>
  <c r="G576" i="5" s="1"/>
  <c r="R589" i="5"/>
  <c r="J589" i="5"/>
  <c r="I589" i="5"/>
  <c r="H589" i="5"/>
  <c r="E589" i="5"/>
  <c r="X589" i="5" s="1"/>
  <c r="H697" i="5"/>
  <c r="R697" i="5"/>
  <c r="J697" i="5"/>
  <c r="I697" i="5"/>
  <c r="F697" i="5"/>
  <c r="E697" i="5"/>
  <c r="X697" i="5" s="1"/>
  <c r="V512" i="5"/>
  <c r="G512" i="5" s="1"/>
  <c r="AB513" i="5"/>
  <c r="J515" i="5"/>
  <c r="G518" i="5"/>
  <c r="AB518" i="5"/>
  <c r="E519" i="5"/>
  <c r="I519" i="5"/>
  <c r="AB523" i="5"/>
  <c r="V528" i="5"/>
  <c r="G528" i="5" s="1"/>
  <c r="AB529" i="5"/>
  <c r="J531" i="5"/>
  <c r="T531" i="5" s="1"/>
  <c r="G534" i="5"/>
  <c r="AB534" i="5"/>
  <c r="E535" i="5"/>
  <c r="X535" i="5" s="1"/>
  <c r="I535" i="5"/>
  <c r="AB539" i="5"/>
  <c r="V544" i="5"/>
  <c r="AB545" i="5"/>
  <c r="J557" i="5"/>
  <c r="I557" i="5"/>
  <c r="H557" i="5"/>
  <c r="E557" i="5"/>
  <c r="AB564" i="5"/>
  <c r="V564" i="5"/>
  <c r="AB583" i="5"/>
  <c r="AB591" i="5"/>
  <c r="AB592" i="5"/>
  <c r="V592" i="5"/>
  <c r="G592" i="5" s="1"/>
  <c r="R593" i="5"/>
  <c r="J593" i="5"/>
  <c r="I593" i="5"/>
  <c r="H593" i="5"/>
  <c r="E593" i="5"/>
  <c r="X593" i="5" s="1"/>
  <c r="H701" i="5"/>
  <c r="R701" i="5"/>
  <c r="J701" i="5"/>
  <c r="I701" i="5"/>
  <c r="F701" i="5"/>
  <c r="E701" i="5"/>
  <c r="X701" i="5" s="1"/>
  <c r="H563" i="5"/>
  <c r="V566" i="5"/>
  <c r="H567" i="5"/>
  <c r="V570" i="5"/>
  <c r="G570" i="5" s="1"/>
  <c r="H571" i="5"/>
  <c r="V574" i="5"/>
  <c r="V578" i="5"/>
  <c r="V582" i="5"/>
  <c r="H583" i="5"/>
  <c r="V586" i="5"/>
  <c r="G586" i="5" s="1"/>
  <c r="V590" i="5"/>
  <c r="G590" i="5" s="1"/>
  <c r="V594" i="5"/>
  <c r="V598" i="5"/>
  <c r="G598" i="5" s="1"/>
  <c r="AB599" i="5"/>
  <c r="V602" i="5"/>
  <c r="G602" i="5" s="1"/>
  <c r="H603" i="5"/>
  <c r="AB603" i="5"/>
  <c r="V606" i="5"/>
  <c r="G606" i="5" s="1"/>
  <c r="AB607" i="5"/>
  <c r="V610" i="5"/>
  <c r="G610" i="5" s="1"/>
  <c r="H611" i="5"/>
  <c r="AB611" i="5"/>
  <c r="S613" i="5"/>
  <c r="V614" i="5"/>
  <c r="G614" i="5" s="1"/>
  <c r="H615" i="5"/>
  <c r="AB615" i="5"/>
  <c r="S617" i="5"/>
  <c r="V618" i="5"/>
  <c r="G618" i="5" s="1"/>
  <c r="H619" i="5"/>
  <c r="AB619" i="5"/>
  <c r="S621" i="5"/>
  <c r="V622" i="5"/>
  <c r="G622" i="5" s="1"/>
  <c r="H623" i="5"/>
  <c r="AB623" i="5"/>
  <c r="S625" i="5"/>
  <c r="V626" i="5"/>
  <c r="G626" i="5" s="1"/>
  <c r="H627" i="5"/>
  <c r="AB627" i="5"/>
  <c r="S629" i="5"/>
  <c r="V630" i="5"/>
  <c r="G630" i="5" s="1"/>
  <c r="AB631" i="5"/>
  <c r="S633" i="5"/>
  <c r="V634" i="5"/>
  <c r="G634" i="5" s="1"/>
  <c r="H635" i="5"/>
  <c r="AB635" i="5"/>
  <c r="S637" i="5"/>
  <c r="V638" i="5"/>
  <c r="G638" i="5" s="1"/>
  <c r="AB639" i="5"/>
  <c r="S641" i="5"/>
  <c r="V642" i="5"/>
  <c r="G642" i="5" s="1"/>
  <c r="AB643" i="5"/>
  <c r="S645" i="5"/>
  <c r="V646" i="5"/>
  <c r="G646" i="5" s="1"/>
  <c r="AB647" i="5"/>
  <c r="S649" i="5"/>
  <c r="V650" i="5"/>
  <c r="G650" i="5" s="1"/>
  <c r="H651" i="5"/>
  <c r="AB651" i="5"/>
  <c r="S653" i="5"/>
  <c r="V654" i="5"/>
  <c r="G654" i="5" s="1"/>
  <c r="H655" i="5"/>
  <c r="AB655" i="5"/>
  <c r="S657" i="5"/>
  <c r="V658" i="5"/>
  <c r="H659" i="5"/>
  <c r="AB659" i="5"/>
  <c r="S661" i="5"/>
  <c r="V662" i="5"/>
  <c r="G662" i="5" s="1"/>
  <c r="AB663" i="5"/>
  <c r="S665" i="5"/>
  <c r="V666" i="5"/>
  <c r="H667" i="5"/>
  <c r="AB667" i="5"/>
  <c r="S669" i="5"/>
  <c r="V670" i="5"/>
  <c r="H671" i="5"/>
  <c r="AB671" i="5"/>
  <c r="S673" i="5"/>
  <c r="V674" i="5"/>
  <c r="H675" i="5"/>
  <c r="AB675" i="5"/>
  <c r="F684" i="5"/>
  <c r="E684" i="5"/>
  <c r="X684" i="5" s="1"/>
  <c r="I684" i="5"/>
  <c r="V686" i="5"/>
  <c r="G686" i="5" s="1"/>
  <c r="I687" i="5"/>
  <c r="H688" i="5"/>
  <c r="AB690" i="5"/>
  <c r="F700" i="5"/>
  <c r="E700" i="5"/>
  <c r="X700" i="5" s="1"/>
  <c r="I700" i="5"/>
  <c r="V702" i="5"/>
  <c r="G702" i="5" s="1"/>
  <c r="I703" i="5"/>
  <c r="H704" i="5"/>
  <c r="J706" i="5"/>
  <c r="I706" i="5"/>
  <c r="F706" i="5"/>
  <c r="E706" i="5"/>
  <c r="X706" i="5" s="1"/>
  <c r="AB710" i="5"/>
  <c r="S714" i="5"/>
  <c r="H718" i="5"/>
  <c r="G720" i="5"/>
  <c r="E721" i="5"/>
  <c r="X721" i="5" s="1"/>
  <c r="J722" i="5"/>
  <c r="I722" i="5"/>
  <c r="F722" i="5"/>
  <c r="E722" i="5"/>
  <c r="X722" i="5" s="1"/>
  <c r="H725" i="5"/>
  <c r="R725" i="5"/>
  <c r="AB726" i="5"/>
  <c r="R727" i="5"/>
  <c r="H727" i="5"/>
  <c r="S730" i="5"/>
  <c r="H734" i="5"/>
  <c r="G736" i="5"/>
  <c r="J738" i="5"/>
  <c r="I738" i="5"/>
  <c r="F738" i="5"/>
  <c r="E738" i="5"/>
  <c r="X738" i="5" s="1"/>
  <c r="H741" i="5"/>
  <c r="R741" i="5"/>
  <c r="AB742" i="5"/>
  <c r="R743" i="5"/>
  <c r="H743" i="5"/>
  <c r="S746" i="5"/>
  <c r="T756" i="5"/>
  <c r="S756" i="5"/>
  <c r="AB758" i="5"/>
  <c r="T758" i="5"/>
  <c r="H764" i="5"/>
  <c r="F764" i="5"/>
  <c r="E764" i="5"/>
  <c r="X764" i="5" s="1"/>
  <c r="J764" i="5"/>
  <c r="I764" i="5"/>
  <c r="J770" i="5"/>
  <c r="I770" i="5"/>
  <c r="H770" i="5"/>
  <c r="F770" i="5"/>
  <c r="E770" i="5"/>
  <c r="X770" i="5" s="1"/>
  <c r="H780" i="5"/>
  <c r="F780" i="5"/>
  <c r="E780" i="5"/>
  <c r="X780" i="5" s="1"/>
  <c r="J780" i="5"/>
  <c r="I780" i="5"/>
  <c r="J786" i="5"/>
  <c r="I786" i="5"/>
  <c r="H786" i="5"/>
  <c r="F786" i="5"/>
  <c r="E786" i="5"/>
  <c r="X786" i="5" s="1"/>
  <c r="J814" i="5"/>
  <c r="E814" i="5"/>
  <c r="X814" i="5" s="1"/>
  <c r="F814" i="5"/>
  <c r="R814" i="5"/>
  <c r="I814" i="5"/>
  <c r="H814" i="5"/>
  <c r="I849" i="5"/>
  <c r="H849" i="5"/>
  <c r="E849" i="5"/>
  <c r="X849" i="5" s="1"/>
  <c r="R849" i="5"/>
  <c r="J849" i="5"/>
  <c r="F849" i="5"/>
  <c r="G546" i="5"/>
  <c r="I547" i="5"/>
  <c r="G550" i="5"/>
  <c r="I551" i="5"/>
  <c r="G554" i="5"/>
  <c r="G558" i="5"/>
  <c r="I559" i="5"/>
  <c r="G562" i="5"/>
  <c r="I563" i="5"/>
  <c r="I567" i="5"/>
  <c r="I571" i="5"/>
  <c r="I583" i="5"/>
  <c r="E597" i="5"/>
  <c r="X597" i="5" s="1"/>
  <c r="I603" i="5"/>
  <c r="E605" i="5"/>
  <c r="X605" i="5" s="1"/>
  <c r="E609" i="5"/>
  <c r="X609" i="5" s="1"/>
  <c r="I611" i="5"/>
  <c r="E613" i="5"/>
  <c r="X613" i="5" s="1"/>
  <c r="T613" i="5"/>
  <c r="I615" i="5"/>
  <c r="E617" i="5"/>
  <c r="X617" i="5" s="1"/>
  <c r="T617" i="5"/>
  <c r="I619" i="5"/>
  <c r="E621" i="5"/>
  <c r="X621" i="5" s="1"/>
  <c r="T621" i="5"/>
  <c r="I623" i="5"/>
  <c r="E625" i="5"/>
  <c r="X625" i="5" s="1"/>
  <c r="T625" i="5"/>
  <c r="I627" i="5"/>
  <c r="E629" i="5"/>
  <c r="X629" i="5" s="1"/>
  <c r="T629" i="5"/>
  <c r="T633" i="5"/>
  <c r="I635" i="5"/>
  <c r="E637" i="5"/>
  <c r="X637" i="5" s="1"/>
  <c r="T637" i="5"/>
  <c r="E641" i="5"/>
  <c r="X641" i="5" s="1"/>
  <c r="T641" i="5"/>
  <c r="E645" i="5"/>
  <c r="X645" i="5" s="1"/>
  <c r="T645" i="5"/>
  <c r="T649" i="5"/>
  <c r="I651" i="5"/>
  <c r="T653" i="5"/>
  <c r="I655" i="5"/>
  <c r="T657" i="5"/>
  <c r="I659" i="5"/>
  <c r="T661" i="5"/>
  <c r="T665" i="5"/>
  <c r="T669" i="5"/>
  <c r="T673" i="5"/>
  <c r="AB680" i="5"/>
  <c r="S682" i="5"/>
  <c r="AB685" i="5"/>
  <c r="G685" i="5"/>
  <c r="J687" i="5"/>
  <c r="J688" i="5"/>
  <c r="F690" i="5"/>
  <c r="S692" i="5"/>
  <c r="AB696" i="5"/>
  <c r="S698" i="5"/>
  <c r="AB701" i="5"/>
  <c r="G701" i="5"/>
  <c r="J703" i="5"/>
  <c r="J704" i="5"/>
  <c r="E707" i="5"/>
  <c r="X707" i="5" s="1"/>
  <c r="F708" i="5"/>
  <c r="E708" i="5"/>
  <c r="X708" i="5" s="1"/>
  <c r="J708" i="5"/>
  <c r="I708" i="5"/>
  <c r="AB712" i="5"/>
  <c r="H720" i="5"/>
  <c r="F721" i="5"/>
  <c r="E723" i="5"/>
  <c r="X723" i="5" s="1"/>
  <c r="F724" i="5"/>
  <c r="E724" i="5"/>
  <c r="X724" i="5" s="1"/>
  <c r="J724" i="5"/>
  <c r="I724" i="5"/>
  <c r="AB728" i="5"/>
  <c r="H736" i="5"/>
  <c r="E739" i="5"/>
  <c r="X739" i="5" s="1"/>
  <c r="F740" i="5"/>
  <c r="E740" i="5"/>
  <c r="X740" i="5" s="1"/>
  <c r="J740" i="5"/>
  <c r="I740" i="5"/>
  <c r="AB744" i="5"/>
  <c r="S748" i="5"/>
  <c r="J758" i="5"/>
  <c r="I758" i="5"/>
  <c r="H758" i="5"/>
  <c r="F758" i="5"/>
  <c r="E758" i="5"/>
  <c r="X758" i="5" s="1"/>
  <c r="G764" i="5"/>
  <c r="AB768" i="5"/>
  <c r="T768" i="5"/>
  <c r="S768" i="5"/>
  <c r="S774" i="5"/>
  <c r="AB774" i="5"/>
  <c r="T774" i="5"/>
  <c r="G780" i="5"/>
  <c r="AB784" i="5"/>
  <c r="T784" i="5"/>
  <c r="S784" i="5"/>
  <c r="S790" i="5"/>
  <c r="AB790" i="5"/>
  <c r="T790" i="5"/>
  <c r="R802" i="5"/>
  <c r="J802" i="5"/>
  <c r="I802" i="5"/>
  <c r="H802" i="5"/>
  <c r="F802" i="5"/>
  <c r="E802" i="5"/>
  <c r="X802" i="5" s="1"/>
  <c r="J826" i="5"/>
  <c r="I826" i="5"/>
  <c r="E826" i="5"/>
  <c r="X826" i="5" s="1"/>
  <c r="R826" i="5"/>
  <c r="H826" i="5"/>
  <c r="F826" i="5"/>
  <c r="J655" i="5"/>
  <c r="J659" i="5"/>
  <c r="S660" i="5"/>
  <c r="S664" i="5"/>
  <c r="J667" i="5"/>
  <c r="S668" i="5"/>
  <c r="S672" i="5"/>
  <c r="J675" i="5"/>
  <c r="S676" i="5"/>
  <c r="F680" i="5"/>
  <c r="E680" i="5"/>
  <c r="X680" i="5" s="1"/>
  <c r="I680" i="5"/>
  <c r="J682" i="5"/>
  <c r="I682" i="5"/>
  <c r="E682" i="5"/>
  <c r="X682" i="5" s="1"/>
  <c r="AB686" i="5"/>
  <c r="G690" i="5"/>
  <c r="F696" i="5"/>
  <c r="E696" i="5"/>
  <c r="X696" i="5" s="1"/>
  <c r="I696" i="5"/>
  <c r="J698" i="5"/>
  <c r="I698" i="5"/>
  <c r="E698" i="5"/>
  <c r="X698" i="5" s="1"/>
  <c r="AB702" i="5"/>
  <c r="F707" i="5"/>
  <c r="J710" i="5"/>
  <c r="I710" i="5"/>
  <c r="F710" i="5"/>
  <c r="E710" i="5"/>
  <c r="X710" i="5" s="1"/>
  <c r="H713" i="5"/>
  <c r="R713" i="5"/>
  <c r="AB714" i="5"/>
  <c r="R715" i="5"/>
  <c r="H715" i="5"/>
  <c r="F723" i="5"/>
  <c r="J726" i="5"/>
  <c r="I726" i="5"/>
  <c r="F726" i="5"/>
  <c r="E726" i="5"/>
  <c r="X726" i="5" s="1"/>
  <c r="AB730" i="5"/>
  <c r="R731" i="5"/>
  <c r="H731" i="5"/>
  <c r="F739" i="5"/>
  <c r="J742" i="5"/>
  <c r="I742" i="5"/>
  <c r="F742" i="5"/>
  <c r="E742" i="5"/>
  <c r="X742" i="5" s="1"/>
  <c r="X743" i="5"/>
  <c r="AB746" i="5"/>
  <c r="R747" i="5"/>
  <c r="H747" i="5"/>
  <c r="H768" i="5"/>
  <c r="F768" i="5"/>
  <c r="E768" i="5"/>
  <c r="X768" i="5" s="1"/>
  <c r="J768" i="5"/>
  <c r="I768" i="5"/>
  <c r="H784" i="5"/>
  <c r="F784" i="5"/>
  <c r="E784" i="5"/>
  <c r="X784" i="5" s="1"/>
  <c r="J784" i="5"/>
  <c r="I784" i="5"/>
  <c r="J790" i="5"/>
  <c r="I790" i="5"/>
  <c r="H790" i="5"/>
  <c r="F790" i="5"/>
  <c r="E790" i="5"/>
  <c r="X790" i="5" s="1"/>
  <c r="J798" i="5"/>
  <c r="AB681" i="5"/>
  <c r="G681" i="5"/>
  <c r="AB692" i="5"/>
  <c r="AB697" i="5"/>
  <c r="G697" i="5"/>
  <c r="F712" i="5"/>
  <c r="E712" i="5"/>
  <c r="X712" i="5" s="1"/>
  <c r="J712" i="5"/>
  <c r="I712" i="5"/>
  <c r="F728" i="5"/>
  <c r="E728" i="5"/>
  <c r="X728" i="5" s="1"/>
  <c r="J728" i="5"/>
  <c r="I728" i="5"/>
  <c r="F744" i="5"/>
  <c r="E744" i="5"/>
  <c r="X744" i="5" s="1"/>
  <c r="J744" i="5"/>
  <c r="I744" i="5"/>
  <c r="T752" i="5"/>
  <c r="S752" i="5"/>
  <c r="AB754" i="5"/>
  <c r="T754" i="5"/>
  <c r="S762" i="5"/>
  <c r="AB762" i="5"/>
  <c r="T762" i="5"/>
  <c r="AB772" i="5"/>
  <c r="T772" i="5"/>
  <c r="S772" i="5"/>
  <c r="S778" i="5"/>
  <c r="AB778" i="5"/>
  <c r="T778" i="5"/>
  <c r="AB788" i="5"/>
  <c r="T788" i="5"/>
  <c r="S788" i="5"/>
  <c r="R794" i="5"/>
  <c r="J794" i="5"/>
  <c r="I794" i="5"/>
  <c r="H794" i="5"/>
  <c r="F794" i="5"/>
  <c r="E794" i="5"/>
  <c r="X794" i="5" s="1"/>
  <c r="H597" i="5"/>
  <c r="V600" i="5"/>
  <c r="G600" i="5" s="1"/>
  <c r="S603" i="5"/>
  <c r="V604" i="5"/>
  <c r="H605" i="5"/>
  <c r="V608" i="5"/>
  <c r="G608" i="5" s="1"/>
  <c r="H609" i="5"/>
  <c r="S611" i="5"/>
  <c r="V612" i="5"/>
  <c r="G612" i="5" s="1"/>
  <c r="H613" i="5"/>
  <c r="S615" i="5"/>
  <c r="V616" i="5"/>
  <c r="G616" i="5" s="1"/>
  <c r="H617" i="5"/>
  <c r="S619" i="5"/>
  <c r="V620" i="5"/>
  <c r="H621" i="5"/>
  <c r="S623" i="5"/>
  <c r="V624" i="5"/>
  <c r="G624" i="5" s="1"/>
  <c r="H625" i="5"/>
  <c r="S627" i="5"/>
  <c r="V628" i="5"/>
  <c r="G628" i="5" s="1"/>
  <c r="H629" i="5"/>
  <c r="S631" i="5"/>
  <c r="V632" i="5"/>
  <c r="G632" i="5" s="1"/>
  <c r="S635" i="5"/>
  <c r="V636" i="5"/>
  <c r="H637" i="5"/>
  <c r="S639" i="5"/>
  <c r="V640" i="5"/>
  <c r="G640" i="5" s="1"/>
  <c r="H641" i="5"/>
  <c r="S643" i="5"/>
  <c r="V644" i="5"/>
  <c r="H645" i="5"/>
  <c r="S647" i="5"/>
  <c r="V648" i="5"/>
  <c r="G648" i="5" s="1"/>
  <c r="S651" i="5"/>
  <c r="V652" i="5"/>
  <c r="H653" i="5"/>
  <c r="S655" i="5"/>
  <c r="V656" i="5"/>
  <c r="H657" i="5"/>
  <c r="S659" i="5"/>
  <c r="V660" i="5"/>
  <c r="G660" i="5" s="1"/>
  <c r="S663" i="5"/>
  <c r="V664" i="5"/>
  <c r="G664" i="5" s="1"/>
  <c r="H665" i="5"/>
  <c r="S667" i="5"/>
  <c r="V668" i="5"/>
  <c r="G668" i="5" s="1"/>
  <c r="S671" i="5"/>
  <c r="V672" i="5"/>
  <c r="G672" i="5" s="1"/>
  <c r="H673" i="5"/>
  <c r="S675" i="5"/>
  <c r="V676" i="5"/>
  <c r="G676" i="5" s="1"/>
  <c r="H680" i="5"/>
  <c r="AB682" i="5"/>
  <c r="F691" i="5"/>
  <c r="F692" i="5"/>
  <c r="E692" i="5"/>
  <c r="X692" i="5" s="1"/>
  <c r="I692" i="5"/>
  <c r="H693" i="5"/>
  <c r="R693" i="5"/>
  <c r="V694" i="5"/>
  <c r="G694" i="5" s="1"/>
  <c r="H696" i="5"/>
  <c r="AB698" i="5"/>
  <c r="S706" i="5"/>
  <c r="R708" i="5"/>
  <c r="H710" i="5"/>
  <c r="G712" i="5"/>
  <c r="E713" i="5"/>
  <c r="X713" i="5" s="1"/>
  <c r="J714" i="5"/>
  <c r="I714" i="5"/>
  <c r="F714" i="5"/>
  <c r="E714" i="5"/>
  <c r="X714" i="5" s="1"/>
  <c r="AB718" i="5"/>
  <c r="S722" i="5"/>
  <c r="R724" i="5"/>
  <c r="H726" i="5"/>
  <c r="G728" i="5"/>
  <c r="J730" i="5"/>
  <c r="I730" i="5"/>
  <c r="F730" i="5"/>
  <c r="E730" i="5"/>
  <c r="X730" i="5" s="1"/>
  <c r="H733" i="5"/>
  <c r="R733" i="5"/>
  <c r="AB734" i="5"/>
  <c r="R735" i="5"/>
  <c r="H735" i="5"/>
  <c r="S738" i="5"/>
  <c r="H742" i="5"/>
  <c r="G744" i="5"/>
  <c r="E745" i="5"/>
  <c r="X745" i="5" s="1"/>
  <c r="J746" i="5"/>
  <c r="I746" i="5"/>
  <c r="F746" i="5"/>
  <c r="E746" i="5"/>
  <c r="X746" i="5" s="1"/>
  <c r="F752" i="5"/>
  <c r="E752" i="5"/>
  <c r="X752" i="5" s="1"/>
  <c r="J752" i="5"/>
  <c r="I752" i="5"/>
  <c r="J754" i="5"/>
  <c r="I754" i="5"/>
  <c r="H754" i="5"/>
  <c r="F754" i="5"/>
  <c r="E754" i="5"/>
  <c r="X754" i="5" s="1"/>
  <c r="F755" i="5"/>
  <c r="J762" i="5"/>
  <c r="I762" i="5"/>
  <c r="H762" i="5"/>
  <c r="F762" i="5"/>
  <c r="E762" i="5"/>
  <c r="X762" i="5" s="1"/>
  <c r="R768" i="5"/>
  <c r="H772" i="5"/>
  <c r="F772" i="5"/>
  <c r="E772" i="5"/>
  <c r="X772" i="5" s="1"/>
  <c r="J772" i="5"/>
  <c r="I772" i="5"/>
  <c r="J778" i="5"/>
  <c r="I778" i="5"/>
  <c r="H778" i="5"/>
  <c r="F778" i="5"/>
  <c r="E778" i="5"/>
  <c r="X778" i="5" s="1"/>
  <c r="R784" i="5"/>
  <c r="H788" i="5"/>
  <c r="F788" i="5"/>
  <c r="E788" i="5"/>
  <c r="X788" i="5" s="1"/>
  <c r="J788" i="5"/>
  <c r="I788" i="5"/>
  <c r="R790" i="5"/>
  <c r="G794" i="5"/>
  <c r="AB800" i="5"/>
  <c r="T800" i="5"/>
  <c r="S800" i="5"/>
  <c r="H804" i="5"/>
  <c r="G804" i="5"/>
  <c r="F804" i="5"/>
  <c r="E804" i="5"/>
  <c r="X804" i="5" s="1"/>
  <c r="R804" i="5"/>
  <c r="J804" i="5"/>
  <c r="I804" i="5"/>
  <c r="I833" i="5"/>
  <c r="H833" i="5"/>
  <c r="E833" i="5"/>
  <c r="X833" i="5" s="1"/>
  <c r="R833" i="5"/>
  <c r="J833" i="5"/>
  <c r="F833" i="5"/>
  <c r="I597" i="5"/>
  <c r="I605" i="5"/>
  <c r="I609" i="5"/>
  <c r="I613" i="5"/>
  <c r="I617" i="5"/>
  <c r="I621" i="5"/>
  <c r="I625" i="5"/>
  <c r="I629" i="5"/>
  <c r="I637" i="5"/>
  <c r="I641" i="5"/>
  <c r="I645" i="5"/>
  <c r="J680" i="5"/>
  <c r="F682" i="5"/>
  <c r="S684" i="5"/>
  <c r="E687" i="5"/>
  <c r="X687" i="5" s="1"/>
  <c r="AB688" i="5"/>
  <c r="S690" i="5"/>
  <c r="H691" i="5"/>
  <c r="G692" i="5"/>
  <c r="AB693" i="5"/>
  <c r="G693" i="5"/>
  <c r="J696" i="5"/>
  <c r="F698" i="5"/>
  <c r="S700" i="5"/>
  <c r="E703" i="5"/>
  <c r="X703" i="5" s="1"/>
  <c r="AB704" i="5"/>
  <c r="S708" i="5"/>
  <c r="R710" i="5"/>
  <c r="H712" i="5"/>
  <c r="F713" i="5"/>
  <c r="G714" i="5"/>
  <c r="E715" i="5"/>
  <c r="X715" i="5" s="1"/>
  <c r="AB720" i="5"/>
  <c r="S724" i="5"/>
  <c r="J725" i="5"/>
  <c r="R726" i="5"/>
  <c r="I727" i="5"/>
  <c r="H728" i="5"/>
  <c r="F729" i="5"/>
  <c r="G730" i="5"/>
  <c r="E731" i="5"/>
  <c r="X731" i="5" s="1"/>
  <c r="F732" i="5"/>
  <c r="E732" i="5"/>
  <c r="X732" i="5" s="1"/>
  <c r="J732" i="5"/>
  <c r="I732" i="5"/>
  <c r="AB736" i="5"/>
  <c r="S740" i="5"/>
  <c r="J741" i="5"/>
  <c r="R742" i="5"/>
  <c r="I743" i="5"/>
  <c r="H744" i="5"/>
  <c r="G746" i="5"/>
  <c r="E747" i="5"/>
  <c r="X747" i="5" s="1"/>
  <c r="AB750" i="5"/>
  <c r="T750" i="5"/>
  <c r="G752" i="5"/>
  <c r="G754" i="5"/>
  <c r="AB760" i="5"/>
  <c r="T760" i="5"/>
  <c r="S760" i="5"/>
  <c r="G762" i="5"/>
  <c r="S766" i="5"/>
  <c r="AB766" i="5"/>
  <c r="T766" i="5"/>
  <c r="G772" i="5"/>
  <c r="AB776" i="5"/>
  <c r="T776" i="5"/>
  <c r="S776" i="5"/>
  <c r="G778" i="5"/>
  <c r="S782" i="5"/>
  <c r="AB782" i="5"/>
  <c r="T782" i="5"/>
  <c r="G788" i="5"/>
  <c r="AB792" i="5"/>
  <c r="T792" i="5"/>
  <c r="S792" i="5"/>
  <c r="AB796" i="5"/>
  <c r="T796" i="5"/>
  <c r="S796" i="5"/>
  <c r="H800" i="5"/>
  <c r="G800" i="5"/>
  <c r="F800" i="5"/>
  <c r="E800" i="5"/>
  <c r="X800" i="5" s="1"/>
  <c r="J800" i="5"/>
  <c r="I800" i="5"/>
  <c r="J597" i="5"/>
  <c r="T597" i="5" s="1"/>
  <c r="J605" i="5"/>
  <c r="T605" i="5" s="1"/>
  <c r="J609" i="5"/>
  <c r="T609" i="5" s="1"/>
  <c r="J613" i="5"/>
  <c r="J617" i="5"/>
  <c r="J621" i="5"/>
  <c r="J625" i="5"/>
  <c r="J629" i="5"/>
  <c r="R680" i="5"/>
  <c r="F687" i="5"/>
  <c r="F688" i="5"/>
  <c r="E688" i="5"/>
  <c r="X688" i="5" s="1"/>
  <c r="I688" i="5"/>
  <c r="J690" i="5"/>
  <c r="I690" i="5"/>
  <c r="E690" i="5"/>
  <c r="X690" i="5" s="1"/>
  <c r="F703" i="5"/>
  <c r="F704" i="5"/>
  <c r="E704" i="5"/>
  <c r="X704" i="5" s="1"/>
  <c r="I704" i="5"/>
  <c r="AB706" i="5"/>
  <c r="R707" i="5"/>
  <c r="H707" i="5"/>
  <c r="R712" i="5"/>
  <c r="J718" i="5"/>
  <c r="I718" i="5"/>
  <c r="F718" i="5"/>
  <c r="E718" i="5"/>
  <c r="X718" i="5" s="1"/>
  <c r="H721" i="5"/>
  <c r="R721" i="5"/>
  <c r="AB722" i="5"/>
  <c r="R723" i="5"/>
  <c r="H723" i="5"/>
  <c r="R728" i="5"/>
  <c r="J734" i="5"/>
  <c r="I734" i="5"/>
  <c r="F734" i="5"/>
  <c r="E734" i="5"/>
  <c r="X734" i="5" s="1"/>
  <c r="AB738" i="5"/>
  <c r="R739" i="5"/>
  <c r="H739" i="5"/>
  <c r="R744" i="5"/>
  <c r="J750" i="5"/>
  <c r="I750" i="5"/>
  <c r="H750" i="5"/>
  <c r="F750" i="5"/>
  <c r="E750" i="5"/>
  <c r="X750" i="5" s="1"/>
  <c r="H760" i="5"/>
  <c r="F760" i="5"/>
  <c r="E760" i="5"/>
  <c r="X760" i="5" s="1"/>
  <c r="J760" i="5"/>
  <c r="I760" i="5"/>
  <c r="H776" i="5"/>
  <c r="F776" i="5"/>
  <c r="E776" i="5"/>
  <c r="X776" i="5" s="1"/>
  <c r="J776" i="5"/>
  <c r="I776" i="5"/>
  <c r="H792" i="5"/>
  <c r="F792" i="5"/>
  <c r="E792" i="5"/>
  <c r="X792" i="5" s="1"/>
  <c r="J792" i="5"/>
  <c r="I792" i="5"/>
  <c r="H796" i="5"/>
  <c r="G796" i="5"/>
  <c r="F796" i="5"/>
  <c r="E796" i="5"/>
  <c r="X796" i="5" s="1"/>
  <c r="J796" i="5"/>
  <c r="I796" i="5"/>
  <c r="E805" i="5"/>
  <c r="X805" i="5" s="1"/>
  <c r="R805" i="5"/>
  <c r="J805" i="5"/>
  <c r="I805" i="5"/>
  <c r="H805" i="5"/>
  <c r="G805" i="5"/>
  <c r="F805" i="5"/>
  <c r="I841" i="5"/>
  <c r="H841" i="5"/>
  <c r="E841" i="5"/>
  <c r="X841" i="5" s="1"/>
  <c r="R841" i="5"/>
  <c r="J841" i="5"/>
  <c r="F841" i="5"/>
  <c r="AB684" i="5"/>
  <c r="AB689" i="5"/>
  <c r="G689" i="5"/>
  <c r="AB700" i="5"/>
  <c r="AB705" i="5"/>
  <c r="G705" i="5"/>
  <c r="F720" i="5"/>
  <c r="E720" i="5"/>
  <c r="X720" i="5" s="1"/>
  <c r="J720" i="5"/>
  <c r="I720" i="5"/>
  <c r="F736" i="5"/>
  <c r="E736" i="5"/>
  <c r="X736" i="5" s="1"/>
  <c r="J736" i="5"/>
  <c r="I736" i="5"/>
  <c r="S754" i="5"/>
  <c r="R755" i="5"/>
  <c r="J755" i="5"/>
  <c r="H755" i="5"/>
  <c r="AB764" i="5"/>
  <c r="T764" i="5"/>
  <c r="S764" i="5"/>
  <c r="S770" i="5"/>
  <c r="AB770" i="5"/>
  <c r="T770" i="5"/>
  <c r="AB780" i="5"/>
  <c r="T780" i="5"/>
  <c r="S780" i="5"/>
  <c r="S786" i="5"/>
  <c r="AB786" i="5"/>
  <c r="T786" i="5"/>
  <c r="H821" i="5"/>
  <c r="E821" i="5"/>
  <c r="X821" i="5" s="1"/>
  <c r="R821" i="5"/>
  <c r="J821" i="5"/>
  <c r="I821" i="5"/>
  <c r="F821" i="5"/>
  <c r="E918" i="5"/>
  <c r="X918" i="5" s="1"/>
  <c r="R918" i="5"/>
  <c r="I918" i="5"/>
  <c r="J918" i="5"/>
  <c r="H918" i="5"/>
  <c r="F918" i="5"/>
  <c r="G687" i="5"/>
  <c r="G691" i="5"/>
  <c r="G699" i="5"/>
  <c r="G703" i="5"/>
  <c r="G707" i="5"/>
  <c r="G715" i="5"/>
  <c r="G723" i="5"/>
  <c r="G727" i="5"/>
  <c r="G731" i="5"/>
  <c r="G735" i="5"/>
  <c r="G739" i="5"/>
  <c r="G743" i="5"/>
  <c r="G747" i="5"/>
  <c r="G755" i="5"/>
  <c r="R757" i="5"/>
  <c r="G759" i="5"/>
  <c r="G763" i="5"/>
  <c r="G767" i="5"/>
  <c r="R769" i="5"/>
  <c r="G771" i="5"/>
  <c r="G775" i="5"/>
  <c r="R777" i="5"/>
  <c r="G779" i="5"/>
  <c r="R781" i="5"/>
  <c r="G783" i="5"/>
  <c r="R785" i="5"/>
  <c r="G787" i="5"/>
  <c r="R789" i="5"/>
  <c r="G791" i="5"/>
  <c r="T794" i="5"/>
  <c r="G795" i="5"/>
  <c r="R797" i="5"/>
  <c r="T798" i="5"/>
  <c r="G799" i="5"/>
  <c r="R801" i="5"/>
  <c r="T802" i="5"/>
  <c r="G803" i="5"/>
  <c r="S805" i="5"/>
  <c r="H806" i="5"/>
  <c r="T807" i="5"/>
  <c r="H808" i="5"/>
  <c r="S810" i="5"/>
  <c r="G811" i="5"/>
  <c r="E815" i="5"/>
  <c r="X815" i="5" s="1"/>
  <c r="H819" i="5"/>
  <c r="H820" i="5"/>
  <c r="F823" i="5"/>
  <c r="G824" i="5"/>
  <c r="G825" i="5"/>
  <c r="AB829" i="5"/>
  <c r="G830" i="5"/>
  <c r="V832" i="5"/>
  <c r="G832" i="5" s="1"/>
  <c r="V840" i="5"/>
  <c r="G840" i="5" s="1"/>
  <c r="V848" i="5"/>
  <c r="G848" i="5" s="1"/>
  <c r="H855" i="5"/>
  <c r="G859" i="5"/>
  <c r="AB859" i="5"/>
  <c r="AB860" i="5"/>
  <c r="G863" i="5"/>
  <c r="AB863" i="5"/>
  <c r="F872" i="5"/>
  <c r="S876" i="5"/>
  <c r="I888" i="5"/>
  <c r="E888" i="5"/>
  <c r="X888" i="5" s="1"/>
  <c r="R888" i="5"/>
  <c r="H888" i="5"/>
  <c r="V906" i="5"/>
  <c r="V976" i="5"/>
  <c r="G976" i="5" s="1"/>
  <c r="J980" i="5"/>
  <c r="I980" i="5"/>
  <c r="H980" i="5"/>
  <c r="E980" i="5"/>
  <c r="X980" i="5" s="1"/>
  <c r="F980" i="5"/>
  <c r="R980" i="5"/>
  <c r="J1052" i="5"/>
  <c r="I1052" i="5"/>
  <c r="H1052" i="5"/>
  <c r="E1052" i="5"/>
  <c r="X1052" i="5" s="1"/>
  <c r="F1052" i="5"/>
  <c r="R1052" i="5"/>
  <c r="AB1092" i="5"/>
  <c r="T1092" i="5"/>
  <c r="S1092" i="5"/>
  <c r="V1096" i="5"/>
  <c r="G1096" i="5" s="1"/>
  <c r="AB755" i="5"/>
  <c r="H759" i="5"/>
  <c r="AB759" i="5"/>
  <c r="H763" i="5"/>
  <c r="AB763" i="5"/>
  <c r="H767" i="5"/>
  <c r="AB767" i="5"/>
  <c r="H771" i="5"/>
  <c r="AB771" i="5"/>
  <c r="H775" i="5"/>
  <c r="AB775" i="5"/>
  <c r="H779" i="5"/>
  <c r="AB779" i="5"/>
  <c r="H783" i="5"/>
  <c r="AB783" i="5"/>
  <c r="H787" i="5"/>
  <c r="AB787" i="5"/>
  <c r="H791" i="5"/>
  <c r="AB791" i="5"/>
  <c r="H795" i="5"/>
  <c r="AB795" i="5"/>
  <c r="H799" i="5"/>
  <c r="AB799" i="5"/>
  <c r="H803" i="5"/>
  <c r="AB803" i="5"/>
  <c r="I806" i="5"/>
  <c r="F809" i="5"/>
  <c r="F812" i="5"/>
  <c r="R812" i="5"/>
  <c r="F815" i="5"/>
  <c r="AB816" i="5"/>
  <c r="V817" i="5"/>
  <c r="G817" i="5" s="1"/>
  <c r="S818" i="5"/>
  <c r="G829" i="5"/>
  <c r="R834" i="5"/>
  <c r="J834" i="5"/>
  <c r="I834" i="5"/>
  <c r="E834" i="5"/>
  <c r="X834" i="5" s="1"/>
  <c r="R842" i="5"/>
  <c r="J842" i="5"/>
  <c r="I842" i="5"/>
  <c r="E842" i="5"/>
  <c r="X842" i="5" s="1"/>
  <c r="E843" i="5"/>
  <c r="X843" i="5" s="1"/>
  <c r="R843" i="5"/>
  <c r="I843" i="5"/>
  <c r="G843" i="5"/>
  <c r="J850" i="5"/>
  <c r="E850" i="5"/>
  <c r="X850" i="5" s="1"/>
  <c r="G854" i="5"/>
  <c r="S864" i="5"/>
  <c r="AB867" i="5"/>
  <c r="V867" i="5"/>
  <c r="G867" i="5" s="1"/>
  <c r="G875" i="5"/>
  <c r="AB875" i="5"/>
  <c r="AB876" i="5"/>
  <c r="G879" i="5"/>
  <c r="AB879" i="5"/>
  <c r="S892" i="5"/>
  <c r="E898" i="5"/>
  <c r="X898" i="5" s="1"/>
  <c r="R898" i="5"/>
  <c r="I898" i="5"/>
  <c r="F898" i="5"/>
  <c r="H898" i="5"/>
  <c r="I908" i="5"/>
  <c r="E908" i="5"/>
  <c r="X908" i="5" s="1"/>
  <c r="J908" i="5"/>
  <c r="H908" i="5"/>
  <c r="F908" i="5"/>
  <c r="R908" i="5"/>
  <c r="V917" i="5"/>
  <c r="G917" i="5" s="1"/>
  <c r="G923" i="5"/>
  <c r="AB923" i="5"/>
  <c r="T928" i="5"/>
  <c r="S928" i="5"/>
  <c r="AB952" i="5"/>
  <c r="T952" i="5"/>
  <c r="S952" i="5"/>
  <c r="R993" i="5"/>
  <c r="J993" i="5"/>
  <c r="I993" i="5"/>
  <c r="E993" i="5"/>
  <c r="X993" i="5" s="1"/>
  <c r="H993" i="5"/>
  <c r="F993" i="5"/>
  <c r="AB1044" i="5"/>
  <c r="T1044" i="5"/>
  <c r="S1044" i="5"/>
  <c r="V1048" i="5"/>
  <c r="G1048" i="5" s="1"/>
  <c r="V810" i="5"/>
  <c r="G810" i="5" s="1"/>
  <c r="J818" i="5"/>
  <c r="E818" i="5"/>
  <c r="X818" i="5" s="1"/>
  <c r="V862" i="5"/>
  <c r="G862" i="5" s="1"/>
  <c r="AB883" i="5"/>
  <c r="V883" i="5"/>
  <c r="AB891" i="5"/>
  <c r="R905" i="5"/>
  <c r="I905" i="5"/>
  <c r="H905" i="5"/>
  <c r="E905" i="5"/>
  <c r="X905" i="5" s="1"/>
  <c r="I920" i="5"/>
  <c r="E920" i="5"/>
  <c r="X920" i="5" s="1"/>
  <c r="F920" i="5"/>
  <c r="R920" i="5"/>
  <c r="H920" i="5"/>
  <c r="I928" i="5"/>
  <c r="E928" i="5"/>
  <c r="X928" i="5" s="1"/>
  <c r="R928" i="5"/>
  <c r="J928" i="5"/>
  <c r="H928" i="5"/>
  <c r="AB988" i="5"/>
  <c r="T988" i="5"/>
  <c r="S988" i="5"/>
  <c r="J1084" i="5"/>
  <c r="I1084" i="5"/>
  <c r="H1084" i="5"/>
  <c r="E1084" i="5"/>
  <c r="X1084" i="5" s="1"/>
  <c r="F1084" i="5"/>
  <c r="R1084" i="5"/>
  <c r="J759" i="5"/>
  <c r="J763" i="5"/>
  <c r="J767" i="5"/>
  <c r="J771" i="5"/>
  <c r="J775" i="5"/>
  <c r="J779" i="5"/>
  <c r="J783" i="5"/>
  <c r="J787" i="5"/>
  <c r="J791" i="5"/>
  <c r="AB794" i="5"/>
  <c r="J795" i="5"/>
  <c r="AB798" i="5"/>
  <c r="J799" i="5"/>
  <c r="AB802" i="5"/>
  <c r="J803" i="5"/>
  <c r="S804" i="5"/>
  <c r="R806" i="5"/>
  <c r="I809" i="5"/>
  <c r="AB810" i="5"/>
  <c r="AB813" i="5"/>
  <c r="T813" i="5"/>
  <c r="J815" i="5"/>
  <c r="AB818" i="5"/>
  <c r="R819" i="5"/>
  <c r="I819" i="5"/>
  <c r="G819" i="5"/>
  <c r="V822" i="5"/>
  <c r="G822" i="5" s="1"/>
  <c r="S826" i="5"/>
  <c r="I829" i="5"/>
  <c r="G837" i="5"/>
  <c r="G845" i="5"/>
  <c r="V853" i="5"/>
  <c r="G853" i="5" s="1"/>
  <c r="E855" i="5"/>
  <c r="X855" i="5" s="1"/>
  <c r="R855" i="5"/>
  <c r="F855" i="5"/>
  <c r="I855" i="5"/>
  <c r="V857" i="5"/>
  <c r="G857" i="5" s="1"/>
  <c r="E859" i="5"/>
  <c r="X859" i="5" s="1"/>
  <c r="R859" i="5"/>
  <c r="I859" i="5"/>
  <c r="H859" i="5"/>
  <c r="F859" i="5"/>
  <c r="E863" i="5"/>
  <c r="X863" i="5" s="1"/>
  <c r="R863" i="5"/>
  <c r="J863" i="5"/>
  <c r="I863" i="5"/>
  <c r="F863" i="5"/>
  <c r="V878" i="5"/>
  <c r="G878" i="5" s="1"/>
  <c r="G886" i="5"/>
  <c r="G895" i="5"/>
  <c r="AB895" i="5"/>
  <c r="S896" i="5"/>
  <c r="E903" i="5"/>
  <c r="X903" i="5" s="1"/>
  <c r="R903" i="5"/>
  <c r="H903" i="5"/>
  <c r="F903" i="5"/>
  <c r="I903" i="5"/>
  <c r="F905" i="5"/>
  <c r="V911" i="5"/>
  <c r="G911" i="5" s="1"/>
  <c r="AB911" i="5"/>
  <c r="J920" i="5"/>
  <c r="E923" i="5"/>
  <c r="X923" i="5" s="1"/>
  <c r="R923" i="5"/>
  <c r="J923" i="5"/>
  <c r="I923" i="5"/>
  <c r="H923" i="5"/>
  <c r="F923" i="5"/>
  <c r="F928" i="5"/>
  <c r="I936" i="5"/>
  <c r="E936" i="5"/>
  <c r="X936" i="5" s="1"/>
  <c r="F936" i="5"/>
  <c r="R936" i="5"/>
  <c r="J936" i="5"/>
  <c r="H936" i="5"/>
  <c r="I944" i="5"/>
  <c r="E944" i="5"/>
  <c r="X944" i="5" s="1"/>
  <c r="R944" i="5"/>
  <c r="J944" i="5"/>
  <c r="F944" i="5"/>
  <c r="R961" i="5"/>
  <c r="J961" i="5"/>
  <c r="I961" i="5"/>
  <c r="H961" i="5"/>
  <c r="F961" i="5"/>
  <c r="E961" i="5"/>
  <c r="X961" i="5" s="1"/>
  <c r="AB969" i="5"/>
  <c r="V969" i="5"/>
  <c r="J992" i="5"/>
  <c r="I992" i="5"/>
  <c r="H992" i="5"/>
  <c r="E992" i="5"/>
  <c r="X992" i="5" s="1"/>
  <c r="F992" i="5"/>
  <c r="R992" i="5"/>
  <c r="J1036" i="5"/>
  <c r="I1036" i="5"/>
  <c r="H1036" i="5"/>
  <c r="E1036" i="5"/>
  <c r="X1036" i="5" s="1"/>
  <c r="F1036" i="5"/>
  <c r="R1036" i="5"/>
  <c r="AB1076" i="5"/>
  <c r="T1076" i="5"/>
  <c r="S1076" i="5"/>
  <c r="V1080" i="5"/>
  <c r="G1080" i="5" s="1"/>
  <c r="G713" i="5"/>
  <c r="G721" i="5"/>
  <c r="G725" i="5"/>
  <c r="G733" i="5"/>
  <c r="G741" i="5"/>
  <c r="G745" i="5"/>
  <c r="G757" i="5"/>
  <c r="G769" i="5"/>
  <c r="G777" i="5"/>
  <c r="G781" i="5"/>
  <c r="G785" i="5"/>
  <c r="G789" i="5"/>
  <c r="G797" i="5"/>
  <c r="G801" i="5"/>
  <c r="T804" i="5"/>
  <c r="S806" i="5"/>
  <c r="J809" i="5"/>
  <c r="T811" i="5"/>
  <c r="G818" i="5"/>
  <c r="R823" i="5"/>
  <c r="I823" i="5"/>
  <c r="G823" i="5"/>
  <c r="S830" i="5"/>
  <c r="V836" i="5"/>
  <c r="F837" i="5"/>
  <c r="V844" i="5"/>
  <c r="G844" i="5" s="1"/>
  <c r="F845" i="5"/>
  <c r="V852" i="5"/>
  <c r="E854" i="5"/>
  <c r="X854" i="5" s="1"/>
  <c r="R854" i="5"/>
  <c r="I854" i="5"/>
  <c r="H854" i="5"/>
  <c r="F854" i="5"/>
  <c r="V869" i="5"/>
  <c r="G869" i="5" s="1"/>
  <c r="V873" i="5"/>
  <c r="E875" i="5"/>
  <c r="X875" i="5" s="1"/>
  <c r="R875" i="5"/>
  <c r="I875" i="5"/>
  <c r="H875" i="5"/>
  <c r="F875" i="5"/>
  <c r="E879" i="5"/>
  <c r="X879" i="5" s="1"/>
  <c r="R879" i="5"/>
  <c r="J879" i="5"/>
  <c r="I879" i="5"/>
  <c r="F879" i="5"/>
  <c r="J905" i="5"/>
  <c r="V922" i="5"/>
  <c r="G922" i="5" s="1"/>
  <c r="H944" i="5"/>
  <c r="AB979" i="5"/>
  <c r="V979" i="5"/>
  <c r="R1029" i="5"/>
  <c r="J1029" i="5"/>
  <c r="I1029" i="5"/>
  <c r="H1029" i="5"/>
  <c r="F1029" i="5"/>
  <c r="E1029" i="5"/>
  <c r="X1029" i="5" s="1"/>
  <c r="V1032" i="5"/>
  <c r="G1032" i="5" s="1"/>
  <c r="J1116" i="5"/>
  <c r="I1116" i="5"/>
  <c r="H1116" i="5"/>
  <c r="E1116" i="5"/>
  <c r="X1116" i="5" s="1"/>
  <c r="F1116" i="5"/>
  <c r="R1116" i="5"/>
  <c r="R1176" i="5"/>
  <c r="J1176" i="5"/>
  <c r="I1176" i="5"/>
  <c r="H1176" i="5"/>
  <c r="F1176" i="5"/>
  <c r="G1176" i="5"/>
  <c r="E1176" i="5"/>
  <c r="X1176" i="5" s="1"/>
  <c r="G806" i="5"/>
  <c r="F808" i="5"/>
  <c r="R808" i="5"/>
  <c r="I812" i="5"/>
  <c r="AB814" i="5"/>
  <c r="T815" i="5"/>
  <c r="F818" i="5"/>
  <c r="AB820" i="5"/>
  <c r="H825" i="5"/>
  <c r="E825" i="5"/>
  <c r="X825" i="5" s="1"/>
  <c r="R825" i="5"/>
  <c r="AB826" i="5"/>
  <c r="R827" i="5"/>
  <c r="I827" i="5"/>
  <c r="G827" i="5"/>
  <c r="J830" i="5"/>
  <c r="I830" i="5"/>
  <c r="E830" i="5"/>
  <c r="X830" i="5" s="1"/>
  <c r="E831" i="5"/>
  <c r="X831" i="5" s="1"/>
  <c r="R831" i="5"/>
  <c r="I831" i="5"/>
  <c r="G831" i="5"/>
  <c r="G834" i="5"/>
  <c r="V838" i="5"/>
  <c r="G838" i="5" s="1"/>
  <c r="E839" i="5"/>
  <c r="X839" i="5" s="1"/>
  <c r="R839" i="5"/>
  <c r="I839" i="5"/>
  <c r="G839" i="5"/>
  <c r="G842" i="5"/>
  <c r="F843" i="5"/>
  <c r="V846" i="5"/>
  <c r="G846" i="5" s="1"/>
  <c r="E847" i="5"/>
  <c r="X847" i="5" s="1"/>
  <c r="R847" i="5"/>
  <c r="I847" i="5"/>
  <c r="G847" i="5"/>
  <c r="AB854" i="5"/>
  <c r="V858" i="5"/>
  <c r="G858" i="5" s="1"/>
  <c r="I860" i="5"/>
  <c r="E860" i="5"/>
  <c r="X860" i="5" s="1"/>
  <c r="H860" i="5"/>
  <c r="F860" i="5"/>
  <c r="R860" i="5"/>
  <c r="V865" i="5"/>
  <c r="T868" i="5"/>
  <c r="S868" i="5"/>
  <c r="V870" i="5"/>
  <c r="V885" i="5"/>
  <c r="V889" i="5"/>
  <c r="G889" i="5" s="1"/>
  <c r="V891" i="5"/>
  <c r="G891" i="5" s="1"/>
  <c r="V894" i="5"/>
  <c r="AB896" i="5"/>
  <c r="V901" i="5"/>
  <c r="G901" i="5" s="1"/>
  <c r="V902" i="5"/>
  <c r="G902" i="5" s="1"/>
  <c r="G907" i="5"/>
  <c r="AB907" i="5"/>
  <c r="V913" i="5"/>
  <c r="G913" i="5" s="1"/>
  <c r="I914" i="5"/>
  <c r="AB917" i="5"/>
  <c r="I924" i="5"/>
  <c r="E924" i="5"/>
  <c r="X924" i="5" s="1"/>
  <c r="J924" i="5"/>
  <c r="H924" i="5"/>
  <c r="F924" i="5"/>
  <c r="R924" i="5"/>
  <c r="I960" i="5"/>
  <c r="H960" i="5"/>
  <c r="E960" i="5"/>
  <c r="X960" i="5" s="1"/>
  <c r="J960" i="5"/>
  <c r="F960" i="5"/>
  <c r="R960" i="5"/>
  <c r="V984" i="5"/>
  <c r="AB1028" i="5"/>
  <c r="T1028" i="5"/>
  <c r="S1028" i="5"/>
  <c r="J1068" i="5"/>
  <c r="I1068" i="5"/>
  <c r="H1068" i="5"/>
  <c r="E1068" i="5"/>
  <c r="X1068" i="5" s="1"/>
  <c r="F1068" i="5"/>
  <c r="R1068" i="5"/>
  <c r="AB1108" i="5"/>
  <c r="T1108" i="5"/>
  <c r="S1108" i="5"/>
  <c r="V1112" i="5"/>
  <c r="G1112" i="5" s="1"/>
  <c r="G814" i="5"/>
  <c r="I815" i="5"/>
  <c r="G815" i="5"/>
  <c r="H818" i="5"/>
  <c r="F820" i="5"/>
  <c r="E820" i="5"/>
  <c r="X820" i="5" s="1"/>
  <c r="R820" i="5"/>
  <c r="I820" i="5"/>
  <c r="H829" i="5"/>
  <c r="E829" i="5"/>
  <c r="X829" i="5" s="1"/>
  <c r="R829" i="5"/>
  <c r="I856" i="5"/>
  <c r="E856" i="5"/>
  <c r="X856" i="5" s="1"/>
  <c r="R856" i="5"/>
  <c r="H856" i="5"/>
  <c r="AB858" i="5"/>
  <c r="AB862" i="5"/>
  <c r="AB870" i="5"/>
  <c r="I876" i="5"/>
  <c r="E876" i="5"/>
  <c r="X876" i="5" s="1"/>
  <c r="H876" i="5"/>
  <c r="F876" i="5"/>
  <c r="R876" i="5"/>
  <c r="V881" i="5"/>
  <c r="G881" i="5" s="1"/>
  <c r="T884" i="5"/>
  <c r="S884" i="5"/>
  <c r="E886" i="5"/>
  <c r="X886" i="5" s="1"/>
  <c r="R886" i="5"/>
  <c r="I886" i="5"/>
  <c r="H886" i="5"/>
  <c r="F886" i="5"/>
  <c r="E895" i="5"/>
  <c r="X895" i="5" s="1"/>
  <c r="R895" i="5"/>
  <c r="J895" i="5"/>
  <c r="I895" i="5"/>
  <c r="F895" i="5"/>
  <c r="I904" i="5"/>
  <c r="E904" i="5"/>
  <c r="X904" i="5" s="1"/>
  <c r="F904" i="5"/>
  <c r="R904" i="5"/>
  <c r="H904" i="5"/>
  <c r="T912" i="5"/>
  <c r="S912" i="5"/>
  <c r="R921" i="5"/>
  <c r="I921" i="5"/>
  <c r="H921" i="5"/>
  <c r="E921" i="5"/>
  <c r="X921" i="5" s="1"/>
  <c r="V927" i="5"/>
  <c r="G927" i="5" s="1"/>
  <c r="AB927" i="5"/>
  <c r="V929" i="5"/>
  <c r="I948" i="5"/>
  <c r="E948" i="5"/>
  <c r="X948" i="5" s="1"/>
  <c r="R948" i="5"/>
  <c r="J948" i="5"/>
  <c r="H948" i="5"/>
  <c r="F948" i="5"/>
  <c r="I964" i="5"/>
  <c r="H964" i="5"/>
  <c r="E964" i="5"/>
  <c r="X964" i="5" s="1"/>
  <c r="F964" i="5"/>
  <c r="R964" i="5"/>
  <c r="J964" i="5"/>
  <c r="AB968" i="5"/>
  <c r="T968" i="5"/>
  <c r="S968" i="5"/>
  <c r="AB1060" i="5"/>
  <c r="T1060" i="5"/>
  <c r="S1060" i="5"/>
  <c r="V1064" i="5"/>
  <c r="AB809" i="5"/>
  <c r="T809" i="5"/>
  <c r="H809" i="5"/>
  <c r="E809" i="5"/>
  <c r="X809" i="5" s="1"/>
  <c r="AB815" i="5"/>
  <c r="I818" i="5"/>
  <c r="G820" i="5"/>
  <c r="G821" i="5"/>
  <c r="F824" i="5"/>
  <c r="E824" i="5"/>
  <c r="X824" i="5" s="1"/>
  <c r="R824" i="5"/>
  <c r="I824" i="5"/>
  <c r="G826" i="5"/>
  <c r="G833" i="5"/>
  <c r="I837" i="5"/>
  <c r="H837" i="5"/>
  <c r="E837" i="5"/>
  <c r="X837" i="5" s="1"/>
  <c r="R837" i="5"/>
  <c r="G841" i="5"/>
  <c r="I845" i="5"/>
  <c r="H845" i="5"/>
  <c r="E845" i="5"/>
  <c r="X845" i="5" s="1"/>
  <c r="R845" i="5"/>
  <c r="G849" i="5"/>
  <c r="F856" i="5"/>
  <c r="I872" i="5"/>
  <c r="E872" i="5"/>
  <c r="X872" i="5" s="1"/>
  <c r="R872" i="5"/>
  <c r="H872" i="5"/>
  <c r="J876" i="5"/>
  <c r="I892" i="5"/>
  <c r="E892" i="5"/>
  <c r="X892" i="5" s="1"/>
  <c r="H892" i="5"/>
  <c r="F892" i="5"/>
  <c r="R892" i="5"/>
  <c r="V897" i="5"/>
  <c r="J904" i="5"/>
  <c r="E907" i="5"/>
  <c r="X907" i="5" s="1"/>
  <c r="R907" i="5"/>
  <c r="J907" i="5"/>
  <c r="I907" i="5"/>
  <c r="H907" i="5"/>
  <c r="F907" i="5"/>
  <c r="G918" i="5"/>
  <c r="E919" i="5"/>
  <c r="X919" i="5" s="1"/>
  <c r="R919" i="5"/>
  <c r="H919" i="5"/>
  <c r="F919" i="5"/>
  <c r="I919" i="5"/>
  <c r="F921" i="5"/>
  <c r="E935" i="5"/>
  <c r="X935" i="5" s="1"/>
  <c r="R935" i="5"/>
  <c r="H935" i="5"/>
  <c r="J935" i="5"/>
  <c r="I935" i="5"/>
  <c r="F935" i="5"/>
  <c r="E962" i="5"/>
  <c r="X962" i="5" s="1"/>
  <c r="R962" i="5"/>
  <c r="I962" i="5"/>
  <c r="G962" i="5"/>
  <c r="J962" i="5"/>
  <c r="H962" i="5"/>
  <c r="F962" i="5"/>
  <c r="J1100" i="5"/>
  <c r="I1100" i="5"/>
  <c r="H1100" i="5"/>
  <c r="E1100" i="5"/>
  <c r="X1100" i="5" s="1"/>
  <c r="F1100" i="5"/>
  <c r="R1100" i="5"/>
  <c r="I864" i="5"/>
  <c r="E864" i="5"/>
  <c r="X864" i="5" s="1"/>
  <c r="I880" i="5"/>
  <c r="E880" i="5"/>
  <c r="X880" i="5" s="1"/>
  <c r="G884" i="5"/>
  <c r="I896" i="5"/>
  <c r="E896" i="5"/>
  <c r="X896" i="5" s="1"/>
  <c r="G900" i="5"/>
  <c r="I912" i="5"/>
  <c r="E912" i="5"/>
  <c r="X912" i="5" s="1"/>
  <c r="G916" i="5"/>
  <c r="G932" i="5"/>
  <c r="G933" i="5"/>
  <c r="AB933" i="5"/>
  <c r="E950" i="5"/>
  <c r="X950" i="5" s="1"/>
  <c r="R950" i="5"/>
  <c r="I950" i="5"/>
  <c r="G953" i="5"/>
  <c r="G956" i="5"/>
  <c r="F958" i="5"/>
  <c r="V959" i="5"/>
  <c r="G959" i="5" s="1"/>
  <c r="E974" i="5"/>
  <c r="X974" i="5" s="1"/>
  <c r="R974" i="5"/>
  <c r="I974" i="5"/>
  <c r="AB996" i="5"/>
  <c r="T996" i="5"/>
  <c r="G1008" i="5"/>
  <c r="X1013" i="5"/>
  <c r="AB1124" i="5"/>
  <c r="T1124" i="5"/>
  <c r="S1124" i="5"/>
  <c r="V1128" i="5"/>
  <c r="G1128" i="5" s="1"/>
  <c r="AB1152" i="5"/>
  <c r="V1152" i="5"/>
  <c r="G1152" i="5" s="1"/>
  <c r="AB1354" i="5"/>
  <c r="T1354" i="5"/>
  <c r="S1354" i="5"/>
  <c r="T817" i="5"/>
  <c r="T821" i="5"/>
  <c r="T825" i="5"/>
  <c r="T829" i="5"/>
  <c r="T833" i="5"/>
  <c r="T837" i="5"/>
  <c r="T841" i="5"/>
  <c r="T845" i="5"/>
  <c r="T849" i="5"/>
  <c r="G864" i="5"/>
  <c r="G880" i="5"/>
  <c r="H884" i="5"/>
  <c r="G896" i="5"/>
  <c r="H900" i="5"/>
  <c r="G912" i="5"/>
  <c r="H916" i="5"/>
  <c r="G928" i="5"/>
  <c r="H932" i="5"/>
  <c r="F933" i="5"/>
  <c r="R937" i="5"/>
  <c r="I937" i="5"/>
  <c r="E939" i="5"/>
  <c r="X939" i="5" s="1"/>
  <c r="R939" i="5"/>
  <c r="J939" i="5"/>
  <c r="I940" i="5"/>
  <c r="E940" i="5"/>
  <c r="X940" i="5" s="1"/>
  <c r="J940" i="5"/>
  <c r="F947" i="5"/>
  <c r="G948" i="5"/>
  <c r="V949" i="5"/>
  <c r="G949" i="5" s="1"/>
  <c r="G952" i="5"/>
  <c r="F954" i="5"/>
  <c r="V955" i="5"/>
  <c r="G965" i="5"/>
  <c r="G972" i="5"/>
  <c r="R985" i="5"/>
  <c r="J985" i="5"/>
  <c r="I985" i="5"/>
  <c r="E985" i="5"/>
  <c r="X985" i="5" s="1"/>
  <c r="V988" i="5"/>
  <c r="R997" i="5"/>
  <c r="J997" i="5"/>
  <c r="I997" i="5"/>
  <c r="H997" i="5"/>
  <c r="F997" i="5"/>
  <c r="AB1003" i="5"/>
  <c r="V1003" i="5"/>
  <c r="G1003" i="5" s="1"/>
  <c r="AB1012" i="5"/>
  <c r="T1012" i="5"/>
  <c r="AB1019" i="5"/>
  <c r="V1019" i="5"/>
  <c r="G1019" i="5" s="1"/>
  <c r="R1025" i="5"/>
  <c r="J1025" i="5"/>
  <c r="I1025" i="5"/>
  <c r="F1025" i="5"/>
  <c r="E1025" i="5"/>
  <c r="X1025" i="5" s="1"/>
  <c r="R1121" i="5"/>
  <c r="J1121" i="5"/>
  <c r="I1121" i="5"/>
  <c r="H1121" i="5"/>
  <c r="F1121" i="5"/>
  <c r="E1121" i="5"/>
  <c r="X1121" i="5" s="1"/>
  <c r="AB1142" i="5"/>
  <c r="T1142" i="5"/>
  <c r="S1142" i="5"/>
  <c r="AB1143" i="5"/>
  <c r="V1143" i="5"/>
  <c r="G1143" i="5" s="1"/>
  <c r="V1346" i="5"/>
  <c r="G1346" i="5" s="1"/>
  <c r="AB1455" i="5"/>
  <c r="T1455" i="5"/>
  <c r="S1455" i="5"/>
  <c r="G935" i="5"/>
  <c r="G936" i="5"/>
  <c r="AB964" i="5"/>
  <c r="T964" i="5"/>
  <c r="V967" i="5"/>
  <c r="V971" i="5"/>
  <c r="AB975" i="5"/>
  <c r="V975" i="5"/>
  <c r="G975" i="5" s="1"/>
  <c r="R1009" i="5"/>
  <c r="J1009" i="5"/>
  <c r="I1009" i="5"/>
  <c r="E1009" i="5"/>
  <c r="X1009" i="5" s="1"/>
  <c r="J1028" i="5"/>
  <c r="I1028" i="5"/>
  <c r="H1028" i="5"/>
  <c r="E1028" i="5"/>
  <c r="X1028" i="5" s="1"/>
  <c r="R1028" i="5"/>
  <c r="F1028" i="5"/>
  <c r="R1041" i="5"/>
  <c r="J1041" i="5"/>
  <c r="I1041" i="5"/>
  <c r="H1041" i="5"/>
  <c r="F1041" i="5"/>
  <c r="E1041" i="5"/>
  <c r="X1041" i="5" s="1"/>
  <c r="R1057" i="5"/>
  <c r="J1057" i="5"/>
  <c r="I1057" i="5"/>
  <c r="H1057" i="5"/>
  <c r="F1057" i="5"/>
  <c r="E1057" i="5"/>
  <c r="X1057" i="5" s="1"/>
  <c r="R1089" i="5"/>
  <c r="J1089" i="5"/>
  <c r="I1089" i="5"/>
  <c r="H1089" i="5"/>
  <c r="F1089" i="5"/>
  <c r="E1089" i="5"/>
  <c r="X1089" i="5" s="1"/>
  <c r="R1105" i="5"/>
  <c r="J1105" i="5"/>
  <c r="I1105" i="5"/>
  <c r="H1105" i="5"/>
  <c r="F1105" i="5"/>
  <c r="E1105" i="5"/>
  <c r="X1105" i="5" s="1"/>
  <c r="J1155" i="5"/>
  <c r="I1155" i="5"/>
  <c r="H1155" i="5"/>
  <c r="F1155" i="5"/>
  <c r="E1155" i="5"/>
  <c r="X1155" i="5" s="1"/>
  <c r="R1155" i="5"/>
  <c r="H1162" i="5"/>
  <c r="J1162" i="5"/>
  <c r="I1162" i="5"/>
  <c r="F1162" i="5"/>
  <c r="E1162" i="5"/>
  <c r="X1162" i="5" s="1"/>
  <c r="R1162" i="5"/>
  <c r="AB1182" i="5"/>
  <c r="S1182" i="5"/>
  <c r="T1182" i="5"/>
  <c r="V1194" i="5"/>
  <c r="G860" i="5"/>
  <c r="R861" i="5"/>
  <c r="I861" i="5"/>
  <c r="G876" i="5"/>
  <c r="R877" i="5"/>
  <c r="I877" i="5"/>
  <c r="G892" i="5"/>
  <c r="R893" i="5"/>
  <c r="I893" i="5"/>
  <c r="H896" i="5"/>
  <c r="G908" i="5"/>
  <c r="R909" i="5"/>
  <c r="I909" i="5"/>
  <c r="H912" i="5"/>
  <c r="G924" i="5"/>
  <c r="R925" i="5"/>
  <c r="I925" i="5"/>
  <c r="G934" i="5"/>
  <c r="E938" i="5"/>
  <c r="X938" i="5" s="1"/>
  <c r="R938" i="5"/>
  <c r="I938" i="5"/>
  <c r="I947" i="5"/>
  <c r="V951" i="5"/>
  <c r="G951" i="5" s="1"/>
  <c r="J952" i="5"/>
  <c r="I956" i="5"/>
  <c r="H956" i="5"/>
  <c r="E956" i="5"/>
  <c r="X956" i="5" s="1"/>
  <c r="R956" i="5"/>
  <c r="V957" i="5"/>
  <c r="G957" i="5" s="1"/>
  <c r="E958" i="5"/>
  <c r="X958" i="5" s="1"/>
  <c r="R958" i="5"/>
  <c r="I958" i="5"/>
  <c r="H958" i="5"/>
  <c r="G961" i="5"/>
  <c r="G964" i="5"/>
  <c r="H966" i="5"/>
  <c r="J968" i="5"/>
  <c r="J972" i="5"/>
  <c r="R977" i="5"/>
  <c r="J977" i="5"/>
  <c r="I977" i="5"/>
  <c r="E977" i="5"/>
  <c r="X977" i="5" s="1"/>
  <c r="J996" i="5"/>
  <c r="I996" i="5"/>
  <c r="H996" i="5"/>
  <c r="E996" i="5"/>
  <c r="X996" i="5" s="1"/>
  <c r="F996" i="5"/>
  <c r="G1000" i="5"/>
  <c r="AB1004" i="5"/>
  <c r="T1004" i="5"/>
  <c r="J1008" i="5"/>
  <c r="I1008" i="5"/>
  <c r="H1008" i="5"/>
  <c r="E1008" i="5"/>
  <c r="X1008" i="5" s="1"/>
  <c r="R1013" i="5"/>
  <c r="J1013" i="5"/>
  <c r="I1013" i="5"/>
  <c r="H1013" i="5"/>
  <c r="F1013" i="5"/>
  <c r="AB1020" i="5"/>
  <c r="T1020" i="5"/>
  <c r="J1024" i="5"/>
  <c r="I1024" i="5"/>
  <c r="H1024" i="5"/>
  <c r="E1024" i="5"/>
  <c r="X1024" i="5" s="1"/>
  <c r="V1166" i="5"/>
  <c r="G1166" i="5" s="1"/>
  <c r="AB1187" i="5"/>
  <c r="V1187" i="5"/>
  <c r="G1187" i="5" s="1"/>
  <c r="J1211" i="5"/>
  <c r="I1211" i="5"/>
  <c r="R1211" i="5"/>
  <c r="H1211" i="5"/>
  <c r="E1211" i="5"/>
  <c r="X1211" i="5" s="1"/>
  <c r="F1211" i="5"/>
  <c r="V1265" i="5"/>
  <c r="AB1265" i="5"/>
  <c r="G855" i="5"/>
  <c r="AB856" i="5"/>
  <c r="G861" i="5"/>
  <c r="AB861" i="5"/>
  <c r="J864" i="5"/>
  <c r="AB872" i="5"/>
  <c r="G877" i="5"/>
  <c r="AB877" i="5"/>
  <c r="J880" i="5"/>
  <c r="AB888" i="5"/>
  <c r="G893" i="5"/>
  <c r="AB893" i="5"/>
  <c r="J896" i="5"/>
  <c r="V899" i="5"/>
  <c r="G899" i="5" s="1"/>
  <c r="S900" i="5"/>
  <c r="G903" i="5"/>
  <c r="AB904" i="5"/>
  <c r="G909" i="5"/>
  <c r="AB909" i="5"/>
  <c r="V910" i="5"/>
  <c r="J912" i="5"/>
  <c r="V915" i="5"/>
  <c r="G915" i="5" s="1"/>
  <c r="S916" i="5"/>
  <c r="G919" i="5"/>
  <c r="AB920" i="5"/>
  <c r="X925" i="5"/>
  <c r="G925" i="5"/>
  <c r="AB925" i="5"/>
  <c r="V926" i="5"/>
  <c r="V931" i="5"/>
  <c r="G931" i="5" s="1"/>
  <c r="F937" i="5"/>
  <c r="F938" i="5"/>
  <c r="G939" i="5"/>
  <c r="G940" i="5"/>
  <c r="V945" i="5"/>
  <c r="G945" i="5" s="1"/>
  <c r="V946" i="5"/>
  <c r="G946" i="5" s="1"/>
  <c r="AB960" i="5"/>
  <c r="T960" i="5"/>
  <c r="AB980" i="5"/>
  <c r="T980" i="5"/>
  <c r="AB995" i="5"/>
  <c r="V995" i="5"/>
  <c r="G995" i="5" s="1"/>
  <c r="R1001" i="5"/>
  <c r="J1001" i="5"/>
  <c r="I1001" i="5"/>
  <c r="E1001" i="5"/>
  <c r="X1001" i="5" s="1"/>
  <c r="V1004" i="5"/>
  <c r="S1012" i="5"/>
  <c r="V1016" i="5"/>
  <c r="G1016" i="5" s="1"/>
  <c r="V1020" i="5"/>
  <c r="G1020" i="5" s="1"/>
  <c r="J1120" i="5"/>
  <c r="I1120" i="5"/>
  <c r="H1120" i="5"/>
  <c r="E1120" i="5"/>
  <c r="X1120" i="5" s="1"/>
  <c r="R1120" i="5"/>
  <c r="F1120" i="5"/>
  <c r="R1134" i="5"/>
  <c r="J1134" i="5"/>
  <c r="I1134" i="5"/>
  <c r="F1134" i="5"/>
  <c r="H1134" i="5"/>
  <c r="E1134" i="5"/>
  <c r="X1134" i="5" s="1"/>
  <c r="J1171" i="5"/>
  <c r="I1171" i="5"/>
  <c r="R1171" i="5"/>
  <c r="H1171" i="5"/>
  <c r="F1171" i="5"/>
  <c r="E1171" i="5"/>
  <c r="X1171" i="5" s="1"/>
  <c r="AB1179" i="5"/>
  <c r="V1179" i="5"/>
  <c r="G1179" i="5" s="1"/>
  <c r="J1219" i="5"/>
  <c r="I1219" i="5"/>
  <c r="H1219" i="5"/>
  <c r="F1219" i="5"/>
  <c r="E1219" i="5"/>
  <c r="X1219" i="5" s="1"/>
  <c r="R1219" i="5"/>
  <c r="H1226" i="5"/>
  <c r="J1226" i="5"/>
  <c r="I1226" i="5"/>
  <c r="F1226" i="5"/>
  <c r="E1226" i="5"/>
  <c r="X1226" i="5" s="1"/>
  <c r="R1226" i="5"/>
  <c r="J1239" i="5"/>
  <c r="I1239" i="5"/>
  <c r="G1239" i="5"/>
  <c r="F1239" i="5"/>
  <c r="E1239" i="5"/>
  <c r="X1239" i="5" s="1"/>
  <c r="R1239" i="5"/>
  <c r="V1261" i="5"/>
  <c r="G1261" i="5" s="1"/>
  <c r="AB1261" i="5"/>
  <c r="R1512" i="5"/>
  <c r="J1512" i="5"/>
  <c r="H1512" i="5"/>
  <c r="I1512" i="5"/>
  <c r="F1512" i="5"/>
  <c r="E1512" i="5"/>
  <c r="X1512" i="5" s="1"/>
  <c r="G856" i="5"/>
  <c r="G872" i="5"/>
  <c r="I884" i="5"/>
  <c r="E884" i="5"/>
  <c r="X884" i="5" s="1"/>
  <c r="G888" i="5"/>
  <c r="I900" i="5"/>
  <c r="E900" i="5"/>
  <c r="X900" i="5" s="1"/>
  <c r="G904" i="5"/>
  <c r="I916" i="5"/>
  <c r="E916" i="5"/>
  <c r="X916" i="5" s="1"/>
  <c r="G920" i="5"/>
  <c r="I932" i="5"/>
  <c r="E932" i="5"/>
  <c r="X932" i="5" s="1"/>
  <c r="T944" i="5"/>
  <c r="S944" i="5"/>
  <c r="I952" i="5"/>
  <c r="H952" i="5"/>
  <c r="E952" i="5"/>
  <c r="X952" i="5" s="1"/>
  <c r="R953" i="5"/>
  <c r="J953" i="5"/>
  <c r="I953" i="5"/>
  <c r="E954" i="5"/>
  <c r="X954" i="5" s="1"/>
  <c r="R954" i="5"/>
  <c r="I954" i="5"/>
  <c r="J954" i="5"/>
  <c r="G960" i="5"/>
  <c r="G980" i="5"/>
  <c r="G992" i="5"/>
  <c r="X997" i="5"/>
  <c r="J1000" i="5"/>
  <c r="I1000" i="5"/>
  <c r="H1000" i="5"/>
  <c r="E1000" i="5"/>
  <c r="X1000" i="5" s="1"/>
  <c r="R1000" i="5"/>
  <c r="J1012" i="5"/>
  <c r="I1012" i="5"/>
  <c r="H1012" i="5"/>
  <c r="E1012" i="5"/>
  <c r="X1012" i="5" s="1"/>
  <c r="F1012" i="5"/>
  <c r="AB1035" i="5"/>
  <c r="V1035" i="5"/>
  <c r="G1035" i="5" s="1"/>
  <c r="J1040" i="5"/>
  <c r="I1040" i="5"/>
  <c r="H1040" i="5"/>
  <c r="E1040" i="5"/>
  <c r="X1040" i="5" s="1"/>
  <c r="R1040" i="5"/>
  <c r="F1040" i="5"/>
  <c r="AB1051" i="5"/>
  <c r="V1051" i="5"/>
  <c r="G1051" i="5" s="1"/>
  <c r="J1056" i="5"/>
  <c r="I1056" i="5"/>
  <c r="H1056" i="5"/>
  <c r="E1056" i="5"/>
  <c r="X1056" i="5" s="1"/>
  <c r="R1056" i="5"/>
  <c r="F1056" i="5"/>
  <c r="AB1067" i="5"/>
  <c r="V1067" i="5"/>
  <c r="J1072" i="5"/>
  <c r="I1072" i="5"/>
  <c r="H1072" i="5"/>
  <c r="E1072" i="5"/>
  <c r="X1072" i="5" s="1"/>
  <c r="R1072" i="5"/>
  <c r="F1072" i="5"/>
  <c r="AB1083" i="5"/>
  <c r="V1083" i="5"/>
  <c r="J1088" i="5"/>
  <c r="I1088" i="5"/>
  <c r="H1088" i="5"/>
  <c r="E1088" i="5"/>
  <c r="X1088" i="5" s="1"/>
  <c r="R1088" i="5"/>
  <c r="F1088" i="5"/>
  <c r="AB1099" i="5"/>
  <c r="V1099" i="5"/>
  <c r="G1099" i="5" s="1"/>
  <c r="J1104" i="5"/>
  <c r="I1104" i="5"/>
  <c r="H1104" i="5"/>
  <c r="E1104" i="5"/>
  <c r="X1104" i="5" s="1"/>
  <c r="R1104" i="5"/>
  <c r="F1104" i="5"/>
  <c r="AB1115" i="5"/>
  <c r="V1115" i="5"/>
  <c r="G1115" i="5" s="1"/>
  <c r="AB1135" i="5"/>
  <c r="T1135" i="5"/>
  <c r="S1135" i="5"/>
  <c r="H1198" i="5"/>
  <c r="R1198" i="5"/>
  <c r="J1198" i="5"/>
  <c r="F1198" i="5"/>
  <c r="E1198" i="5"/>
  <c r="X1198" i="5" s="1"/>
  <c r="I1198" i="5"/>
  <c r="V1230" i="5"/>
  <c r="G1230" i="5" s="1"/>
  <c r="H1239" i="5"/>
  <c r="V1257" i="5"/>
  <c r="AB1257" i="5"/>
  <c r="S1417" i="5"/>
  <c r="T1417" i="5"/>
  <c r="AB1417" i="5"/>
  <c r="AB900" i="5"/>
  <c r="G905" i="5"/>
  <c r="AB905" i="5"/>
  <c r="AB916" i="5"/>
  <c r="G921" i="5"/>
  <c r="AB921" i="5"/>
  <c r="R933" i="5"/>
  <c r="I933" i="5"/>
  <c r="E934" i="5"/>
  <c r="X934" i="5" s="1"/>
  <c r="R934" i="5"/>
  <c r="I934" i="5"/>
  <c r="J934" i="5"/>
  <c r="V943" i="5"/>
  <c r="G943" i="5" s="1"/>
  <c r="G944" i="5"/>
  <c r="E947" i="5"/>
  <c r="X947" i="5" s="1"/>
  <c r="R947" i="5"/>
  <c r="AB956" i="5"/>
  <c r="T956" i="5"/>
  <c r="S964" i="5"/>
  <c r="R965" i="5"/>
  <c r="J965" i="5"/>
  <c r="I965" i="5"/>
  <c r="F965" i="5"/>
  <c r="I968" i="5"/>
  <c r="H968" i="5"/>
  <c r="E968" i="5"/>
  <c r="X968" i="5" s="1"/>
  <c r="I972" i="5"/>
  <c r="H972" i="5"/>
  <c r="E972" i="5"/>
  <c r="X972" i="5" s="1"/>
  <c r="R981" i="5"/>
  <c r="AB987" i="5"/>
  <c r="V987" i="5"/>
  <c r="G987" i="5" s="1"/>
  <c r="F1009" i="5"/>
  <c r="AB1011" i="5"/>
  <c r="V1011" i="5"/>
  <c r="G1011" i="5" s="1"/>
  <c r="AB1174" i="5"/>
  <c r="T1174" i="5"/>
  <c r="S1174" i="5"/>
  <c r="AB1199" i="5"/>
  <c r="T1199" i="5"/>
  <c r="S1199" i="5"/>
  <c r="V1205" i="5"/>
  <c r="G1205" i="5" s="1"/>
  <c r="AB1205" i="5"/>
  <c r="V1237" i="5"/>
  <c r="G1237" i="5" s="1"/>
  <c r="AB1237" i="5"/>
  <c r="V1253" i="5"/>
  <c r="G1253" i="5" s="1"/>
  <c r="AB1253" i="5"/>
  <c r="AB984" i="5"/>
  <c r="T984" i="5"/>
  <c r="AB991" i="5"/>
  <c r="V991" i="5"/>
  <c r="G991" i="5" s="1"/>
  <c r="AB1000" i="5"/>
  <c r="T1000" i="5"/>
  <c r="AB1007" i="5"/>
  <c r="V1007" i="5"/>
  <c r="G1007" i="5" s="1"/>
  <c r="AB1016" i="5"/>
  <c r="T1016" i="5"/>
  <c r="AB1023" i="5"/>
  <c r="V1023" i="5"/>
  <c r="AB1032" i="5"/>
  <c r="T1032" i="5"/>
  <c r="AB1039" i="5"/>
  <c r="V1039" i="5"/>
  <c r="AB1048" i="5"/>
  <c r="T1048" i="5"/>
  <c r="AB1055" i="5"/>
  <c r="V1055" i="5"/>
  <c r="G1055" i="5" s="1"/>
  <c r="AB1064" i="5"/>
  <c r="T1064" i="5"/>
  <c r="AB1071" i="5"/>
  <c r="V1071" i="5"/>
  <c r="G1071" i="5" s="1"/>
  <c r="AB1080" i="5"/>
  <c r="T1080" i="5"/>
  <c r="AB1087" i="5"/>
  <c r="V1087" i="5"/>
  <c r="AB1096" i="5"/>
  <c r="T1096" i="5"/>
  <c r="AB1103" i="5"/>
  <c r="V1103" i="5"/>
  <c r="AB1112" i="5"/>
  <c r="T1112" i="5"/>
  <c r="AB1119" i="5"/>
  <c r="V1119" i="5"/>
  <c r="G1119" i="5" s="1"/>
  <c r="AB1128" i="5"/>
  <c r="T1128" i="5"/>
  <c r="AB1131" i="5"/>
  <c r="T1131" i="5"/>
  <c r="T1145" i="5"/>
  <c r="AB1145" i="5"/>
  <c r="AB1151" i="5"/>
  <c r="T1151" i="5"/>
  <c r="G1154" i="5"/>
  <c r="R1156" i="5"/>
  <c r="J1156" i="5"/>
  <c r="I1156" i="5"/>
  <c r="G1156" i="5"/>
  <c r="V1161" i="5"/>
  <c r="G1161" i="5" s="1"/>
  <c r="V1169" i="5"/>
  <c r="G1169" i="5" s="1"/>
  <c r="J1175" i="5"/>
  <c r="I1175" i="5"/>
  <c r="G1175" i="5"/>
  <c r="F1175" i="5"/>
  <c r="E1175" i="5"/>
  <c r="X1175" i="5" s="1"/>
  <c r="J1183" i="5"/>
  <c r="I1183" i="5"/>
  <c r="E1183" i="5"/>
  <c r="X1183" i="5" s="1"/>
  <c r="H1183" i="5"/>
  <c r="G1218" i="5"/>
  <c r="R1220" i="5"/>
  <c r="J1220" i="5"/>
  <c r="I1220" i="5"/>
  <c r="G1220" i="5"/>
  <c r="V1225" i="5"/>
  <c r="G1225" i="5" s="1"/>
  <c r="AB1239" i="5"/>
  <c r="S1239" i="5"/>
  <c r="E1344" i="5"/>
  <c r="X1344" i="5" s="1"/>
  <c r="I1344" i="5"/>
  <c r="H1344" i="5"/>
  <c r="F1344" i="5"/>
  <c r="R1344" i="5"/>
  <c r="I1382" i="5"/>
  <c r="H1382" i="5"/>
  <c r="E1382" i="5"/>
  <c r="X1382" i="5" s="1"/>
  <c r="R1382" i="5"/>
  <c r="J1382" i="5"/>
  <c r="F1382" i="5"/>
  <c r="AB1467" i="5"/>
  <c r="T1467" i="5"/>
  <c r="S1467" i="5"/>
  <c r="V1269" i="5"/>
  <c r="G1269" i="5" s="1"/>
  <c r="AB1269" i="5"/>
  <c r="V1273" i="5"/>
  <c r="G1273" i="5" s="1"/>
  <c r="AB1273" i="5"/>
  <c r="V1277" i="5"/>
  <c r="G1277" i="5" s="1"/>
  <c r="AB1277" i="5"/>
  <c r="V1281" i="5"/>
  <c r="G1281" i="5" s="1"/>
  <c r="AB1281" i="5"/>
  <c r="V1285" i="5"/>
  <c r="G1285" i="5" s="1"/>
  <c r="AB1285" i="5"/>
  <c r="V1289" i="5"/>
  <c r="G1289" i="5" s="1"/>
  <c r="AB1289" i="5"/>
  <c r="V1293" i="5"/>
  <c r="G1293" i="5" s="1"/>
  <c r="AB1293" i="5"/>
  <c r="V1297" i="5"/>
  <c r="G1297" i="5" s="1"/>
  <c r="AB1297" i="5"/>
  <c r="V1301" i="5"/>
  <c r="G1301" i="5" s="1"/>
  <c r="AB1301" i="5"/>
  <c r="V1305" i="5"/>
  <c r="G1305" i="5" s="1"/>
  <c r="AB1305" i="5"/>
  <c r="V1309" i="5"/>
  <c r="G1309" i="5" s="1"/>
  <c r="AB1309" i="5"/>
  <c r="V1313" i="5"/>
  <c r="G1313" i="5" s="1"/>
  <c r="AB1313" i="5"/>
  <c r="V1317" i="5"/>
  <c r="G1317" i="5" s="1"/>
  <c r="AB1317" i="5"/>
  <c r="V1321" i="5"/>
  <c r="G1321" i="5" s="1"/>
  <c r="AB1321" i="5"/>
  <c r="V1325" i="5"/>
  <c r="G1325" i="5" s="1"/>
  <c r="AB1325" i="5"/>
  <c r="V1329" i="5"/>
  <c r="G1329" i="5" s="1"/>
  <c r="AB1329" i="5"/>
  <c r="V1333" i="5"/>
  <c r="G1333" i="5" s="1"/>
  <c r="AB1333" i="5"/>
  <c r="V1349" i="5"/>
  <c r="G1349" i="5" s="1"/>
  <c r="AB1349" i="5"/>
  <c r="E1360" i="5"/>
  <c r="X1360" i="5" s="1"/>
  <c r="I1360" i="5"/>
  <c r="R1360" i="5"/>
  <c r="J1360" i="5"/>
  <c r="H1360" i="5"/>
  <c r="G1360" i="5"/>
  <c r="F1360" i="5"/>
  <c r="E1372" i="5"/>
  <c r="X1372" i="5" s="1"/>
  <c r="I1372" i="5"/>
  <c r="H1372" i="5"/>
  <c r="G1372" i="5"/>
  <c r="F1372" i="5"/>
  <c r="R1372" i="5"/>
  <c r="J1372" i="5"/>
  <c r="V1383" i="5"/>
  <c r="E1388" i="5"/>
  <c r="X1388" i="5" s="1"/>
  <c r="I1388" i="5"/>
  <c r="H1388" i="5"/>
  <c r="G1388" i="5"/>
  <c r="F1388" i="5"/>
  <c r="R1388" i="5"/>
  <c r="J1388" i="5"/>
  <c r="AB1399" i="5"/>
  <c r="T1399" i="5"/>
  <c r="S1399" i="5"/>
  <c r="AB1415" i="5"/>
  <c r="T1415" i="5"/>
  <c r="S1415" i="5"/>
  <c r="V1488" i="5"/>
  <c r="E1501" i="5"/>
  <c r="X1501" i="5" s="1"/>
  <c r="J1501" i="5"/>
  <c r="I1501" i="5"/>
  <c r="H1501" i="5"/>
  <c r="G1501" i="5"/>
  <c r="R1501" i="5"/>
  <c r="F1501" i="5"/>
  <c r="V1587" i="5"/>
  <c r="G1587" i="5" s="1"/>
  <c r="R989" i="5"/>
  <c r="J989" i="5"/>
  <c r="I989" i="5"/>
  <c r="G996" i="5"/>
  <c r="R1005" i="5"/>
  <c r="J1005" i="5"/>
  <c r="I1005" i="5"/>
  <c r="G1012" i="5"/>
  <c r="R1021" i="5"/>
  <c r="J1021" i="5"/>
  <c r="I1021" i="5"/>
  <c r="G1028" i="5"/>
  <c r="R1037" i="5"/>
  <c r="J1037" i="5"/>
  <c r="I1037" i="5"/>
  <c r="G1044" i="5"/>
  <c r="F1045" i="5"/>
  <c r="R1053" i="5"/>
  <c r="J1053" i="5"/>
  <c r="I1053" i="5"/>
  <c r="G1060" i="5"/>
  <c r="F1061" i="5"/>
  <c r="R1069" i="5"/>
  <c r="J1069" i="5"/>
  <c r="I1069" i="5"/>
  <c r="G1076" i="5"/>
  <c r="F1077" i="5"/>
  <c r="G1092" i="5"/>
  <c r="F1093" i="5"/>
  <c r="R1101" i="5"/>
  <c r="J1101" i="5"/>
  <c r="I1101" i="5"/>
  <c r="G1108" i="5"/>
  <c r="R1117" i="5"/>
  <c r="J1117" i="5"/>
  <c r="I1117" i="5"/>
  <c r="G1124" i="5"/>
  <c r="AB1136" i="5"/>
  <c r="V1136" i="5"/>
  <c r="G1136" i="5" s="1"/>
  <c r="J1138" i="5"/>
  <c r="I1138" i="5"/>
  <c r="H1138" i="5"/>
  <c r="F1138" i="5"/>
  <c r="I1147" i="5"/>
  <c r="J1147" i="5"/>
  <c r="H1147" i="5"/>
  <c r="G1147" i="5"/>
  <c r="F1147" i="5"/>
  <c r="R1148" i="5"/>
  <c r="J1148" i="5"/>
  <c r="I1148" i="5"/>
  <c r="G1150" i="5"/>
  <c r="H1154" i="5"/>
  <c r="R1154" i="5"/>
  <c r="J1154" i="5"/>
  <c r="I1154" i="5"/>
  <c r="E1154" i="5"/>
  <c r="X1154" i="5" s="1"/>
  <c r="T1157" i="5"/>
  <c r="AB1157" i="5"/>
  <c r="S1157" i="5"/>
  <c r="J1159" i="5"/>
  <c r="I1159" i="5"/>
  <c r="R1159" i="5"/>
  <c r="H1159" i="5"/>
  <c r="F1159" i="5"/>
  <c r="T1181" i="5"/>
  <c r="AB1181" i="5"/>
  <c r="R1184" i="5"/>
  <c r="I1184" i="5"/>
  <c r="H1184" i="5"/>
  <c r="G1184" i="5"/>
  <c r="F1184" i="5"/>
  <c r="AB1186" i="5"/>
  <c r="S1186" i="5"/>
  <c r="T1193" i="5"/>
  <c r="S1193" i="5"/>
  <c r="J1199" i="5"/>
  <c r="I1199" i="5"/>
  <c r="R1199" i="5"/>
  <c r="H1199" i="5"/>
  <c r="G1199" i="5"/>
  <c r="F1199" i="5"/>
  <c r="AB1207" i="5"/>
  <c r="S1207" i="5"/>
  <c r="E1216" i="5"/>
  <c r="X1216" i="5" s="1"/>
  <c r="H1218" i="5"/>
  <c r="R1218" i="5"/>
  <c r="J1218" i="5"/>
  <c r="I1218" i="5"/>
  <c r="E1218" i="5"/>
  <c r="X1218" i="5" s="1"/>
  <c r="T1221" i="5"/>
  <c r="AB1221" i="5"/>
  <c r="S1221" i="5"/>
  <c r="AB1243" i="5"/>
  <c r="G1251" i="5"/>
  <c r="AB1251" i="5"/>
  <c r="AB1412" i="5"/>
  <c r="S1412" i="5"/>
  <c r="V1483" i="5"/>
  <c r="G1483" i="5" s="1"/>
  <c r="R1536" i="5"/>
  <c r="J1536" i="5"/>
  <c r="I1536" i="5"/>
  <c r="H1536" i="5"/>
  <c r="F1536" i="5"/>
  <c r="E1536" i="5"/>
  <c r="X1536" i="5" s="1"/>
  <c r="R1544" i="5"/>
  <c r="J1544" i="5"/>
  <c r="I1544" i="5"/>
  <c r="H1544" i="5"/>
  <c r="F1544" i="5"/>
  <c r="E1544" i="5"/>
  <c r="X1544" i="5" s="1"/>
  <c r="V1599" i="5"/>
  <c r="G1599" i="5" s="1"/>
  <c r="AB932" i="5"/>
  <c r="G937" i="5"/>
  <c r="AB937" i="5"/>
  <c r="G947" i="5"/>
  <c r="AB948" i="5"/>
  <c r="V963" i="5"/>
  <c r="G963" i="5" s="1"/>
  <c r="G968" i="5"/>
  <c r="AB972" i="5"/>
  <c r="T972" i="5"/>
  <c r="AB976" i="5"/>
  <c r="T976" i="5"/>
  <c r="AB983" i="5"/>
  <c r="V983" i="5"/>
  <c r="S984" i="5"/>
  <c r="AB992" i="5"/>
  <c r="T992" i="5"/>
  <c r="AB999" i="5"/>
  <c r="V999" i="5"/>
  <c r="G999" i="5" s="1"/>
  <c r="S1000" i="5"/>
  <c r="AB1008" i="5"/>
  <c r="T1008" i="5"/>
  <c r="AB1015" i="5"/>
  <c r="V1015" i="5"/>
  <c r="G1015" i="5" s="1"/>
  <c r="S1016" i="5"/>
  <c r="AB1024" i="5"/>
  <c r="T1024" i="5"/>
  <c r="AB1031" i="5"/>
  <c r="V1031" i="5"/>
  <c r="S1032" i="5"/>
  <c r="AB1040" i="5"/>
  <c r="T1040" i="5"/>
  <c r="F1044" i="5"/>
  <c r="AB1047" i="5"/>
  <c r="V1047" i="5"/>
  <c r="G1047" i="5" s="1"/>
  <c r="S1048" i="5"/>
  <c r="AB1056" i="5"/>
  <c r="T1056" i="5"/>
  <c r="F1060" i="5"/>
  <c r="AB1063" i="5"/>
  <c r="V1063" i="5"/>
  <c r="S1064" i="5"/>
  <c r="AB1072" i="5"/>
  <c r="T1072" i="5"/>
  <c r="F1076" i="5"/>
  <c r="AB1079" i="5"/>
  <c r="V1079" i="5"/>
  <c r="S1080" i="5"/>
  <c r="AB1088" i="5"/>
  <c r="T1088" i="5"/>
  <c r="F1092" i="5"/>
  <c r="AB1095" i="5"/>
  <c r="V1095" i="5"/>
  <c r="S1096" i="5"/>
  <c r="AB1104" i="5"/>
  <c r="T1104" i="5"/>
  <c r="F1108" i="5"/>
  <c r="AB1111" i="5"/>
  <c r="V1111" i="5"/>
  <c r="G1111" i="5" s="1"/>
  <c r="S1112" i="5"/>
  <c r="AB1120" i="5"/>
  <c r="T1120" i="5"/>
  <c r="F1124" i="5"/>
  <c r="AB1127" i="5"/>
  <c r="V1127" i="5"/>
  <c r="S1128" i="5"/>
  <c r="S1131" i="5"/>
  <c r="G1141" i="5"/>
  <c r="S1145" i="5"/>
  <c r="E1150" i="5"/>
  <c r="X1150" i="5" s="1"/>
  <c r="F1156" i="5"/>
  <c r="G1186" i="5"/>
  <c r="R1188" i="5"/>
  <c r="J1188" i="5"/>
  <c r="I1188" i="5"/>
  <c r="G1188" i="5"/>
  <c r="V1193" i="5"/>
  <c r="G1193" i="5" s="1"/>
  <c r="E1199" i="5"/>
  <c r="X1199" i="5" s="1"/>
  <c r="V1201" i="5"/>
  <c r="G1201" i="5" s="1"/>
  <c r="J1207" i="5"/>
  <c r="I1207" i="5"/>
  <c r="G1207" i="5"/>
  <c r="F1207" i="5"/>
  <c r="E1207" i="5"/>
  <c r="X1207" i="5" s="1"/>
  <c r="J1215" i="5"/>
  <c r="I1215" i="5"/>
  <c r="E1215" i="5"/>
  <c r="X1215" i="5" s="1"/>
  <c r="H1215" i="5"/>
  <c r="F1220" i="5"/>
  <c r="J1247" i="5"/>
  <c r="I1247" i="5"/>
  <c r="E1247" i="5"/>
  <c r="X1247" i="5" s="1"/>
  <c r="H1247" i="5"/>
  <c r="G1247" i="5"/>
  <c r="R1341" i="5"/>
  <c r="I1341" i="5"/>
  <c r="H1341" i="5"/>
  <c r="F1341" i="5"/>
  <c r="E1341" i="5"/>
  <c r="X1341" i="5" s="1"/>
  <c r="V1365" i="5"/>
  <c r="G1365" i="5" s="1"/>
  <c r="R1371" i="5"/>
  <c r="J1371" i="5"/>
  <c r="I1371" i="5"/>
  <c r="H1371" i="5"/>
  <c r="F1371" i="5"/>
  <c r="E1371" i="5"/>
  <c r="X1371" i="5" s="1"/>
  <c r="V1456" i="5"/>
  <c r="G1456" i="5" s="1"/>
  <c r="V1646" i="5"/>
  <c r="R1017" i="5"/>
  <c r="J1017" i="5"/>
  <c r="I1017" i="5"/>
  <c r="G1024" i="5"/>
  <c r="R1033" i="5"/>
  <c r="J1033" i="5"/>
  <c r="I1033" i="5"/>
  <c r="G1040" i="5"/>
  <c r="R1049" i="5"/>
  <c r="J1049" i="5"/>
  <c r="I1049" i="5"/>
  <c r="G1056" i="5"/>
  <c r="R1065" i="5"/>
  <c r="J1065" i="5"/>
  <c r="I1065" i="5"/>
  <c r="G1072" i="5"/>
  <c r="R1081" i="5"/>
  <c r="J1081" i="5"/>
  <c r="I1081" i="5"/>
  <c r="G1088" i="5"/>
  <c r="R1097" i="5"/>
  <c r="J1097" i="5"/>
  <c r="I1097" i="5"/>
  <c r="G1104" i="5"/>
  <c r="R1113" i="5"/>
  <c r="J1113" i="5"/>
  <c r="I1113" i="5"/>
  <c r="G1120" i="5"/>
  <c r="R1129" i="5"/>
  <c r="J1129" i="5"/>
  <c r="I1129" i="5"/>
  <c r="I1131" i="5"/>
  <c r="J1131" i="5"/>
  <c r="H1131" i="5"/>
  <c r="G1131" i="5"/>
  <c r="F1131" i="5"/>
  <c r="G1134" i="5"/>
  <c r="F1141" i="5"/>
  <c r="T1149" i="5"/>
  <c r="AB1149" i="5"/>
  <c r="G1155" i="5"/>
  <c r="AB1155" i="5"/>
  <c r="G1162" i="5"/>
  <c r="E1191" i="5"/>
  <c r="X1191" i="5" s="1"/>
  <c r="G1211" i="5"/>
  <c r="G1219" i="5"/>
  <c r="AB1219" i="5"/>
  <c r="G1226" i="5"/>
  <c r="J1231" i="5"/>
  <c r="I1231" i="5"/>
  <c r="R1231" i="5"/>
  <c r="H1231" i="5"/>
  <c r="G1231" i="5"/>
  <c r="F1231" i="5"/>
  <c r="V1233" i="5"/>
  <c r="G1233" i="5" s="1"/>
  <c r="V1254" i="5"/>
  <c r="R1255" i="5"/>
  <c r="J1255" i="5"/>
  <c r="I1255" i="5"/>
  <c r="G1255" i="5"/>
  <c r="F1255" i="5"/>
  <c r="E1255" i="5"/>
  <c r="X1255" i="5" s="1"/>
  <c r="V1258" i="5"/>
  <c r="G1258" i="5" s="1"/>
  <c r="R1259" i="5"/>
  <c r="J1259" i="5"/>
  <c r="I1259" i="5"/>
  <c r="G1259" i="5"/>
  <c r="F1259" i="5"/>
  <c r="E1259" i="5"/>
  <c r="X1259" i="5" s="1"/>
  <c r="V1262" i="5"/>
  <c r="G1262" i="5" s="1"/>
  <c r="R1263" i="5"/>
  <c r="J1263" i="5"/>
  <c r="I1263" i="5"/>
  <c r="G1263" i="5"/>
  <c r="F1263" i="5"/>
  <c r="E1263" i="5"/>
  <c r="X1263" i="5" s="1"/>
  <c r="V1266" i="5"/>
  <c r="R1267" i="5"/>
  <c r="J1267" i="5"/>
  <c r="I1267" i="5"/>
  <c r="G1267" i="5"/>
  <c r="F1267" i="5"/>
  <c r="E1267" i="5"/>
  <c r="X1267" i="5" s="1"/>
  <c r="V1270" i="5"/>
  <c r="G1270" i="5" s="1"/>
  <c r="V1274" i="5"/>
  <c r="G1274" i="5" s="1"/>
  <c r="R1275" i="5"/>
  <c r="J1275" i="5"/>
  <c r="I1275" i="5"/>
  <c r="G1275" i="5"/>
  <c r="F1275" i="5"/>
  <c r="E1275" i="5"/>
  <c r="X1275" i="5" s="1"/>
  <c r="V1278" i="5"/>
  <c r="R1279" i="5"/>
  <c r="J1279" i="5"/>
  <c r="I1279" i="5"/>
  <c r="G1279" i="5"/>
  <c r="F1279" i="5"/>
  <c r="E1279" i="5"/>
  <c r="X1279" i="5" s="1"/>
  <c r="V1282" i="5"/>
  <c r="G1282" i="5" s="1"/>
  <c r="R1283" i="5"/>
  <c r="J1283" i="5"/>
  <c r="I1283" i="5"/>
  <c r="G1283" i="5"/>
  <c r="F1283" i="5"/>
  <c r="E1283" i="5"/>
  <c r="X1283" i="5" s="1"/>
  <c r="V1286" i="5"/>
  <c r="R1287" i="5"/>
  <c r="J1287" i="5"/>
  <c r="I1287" i="5"/>
  <c r="G1287" i="5"/>
  <c r="F1287" i="5"/>
  <c r="E1287" i="5"/>
  <c r="X1287" i="5" s="1"/>
  <c r="V1290" i="5"/>
  <c r="G1290" i="5" s="1"/>
  <c r="V1294" i="5"/>
  <c r="G1294" i="5" s="1"/>
  <c r="R1295" i="5"/>
  <c r="J1295" i="5"/>
  <c r="I1295" i="5"/>
  <c r="G1295" i="5"/>
  <c r="F1295" i="5"/>
  <c r="E1295" i="5"/>
  <c r="X1295" i="5" s="1"/>
  <c r="V1298" i="5"/>
  <c r="R1299" i="5"/>
  <c r="J1299" i="5"/>
  <c r="I1299" i="5"/>
  <c r="G1299" i="5"/>
  <c r="F1299" i="5"/>
  <c r="E1299" i="5"/>
  <c r="X1299" i="5" s="1"/>
  <c r="V1302" i="5"/>
  <c r="G1302" i="5" s="1"/>
  <c r="V1306" i="5"/>
  <c r="G1306" i="5" s="1"/>
  <c r="V1310" i="5"/>
  <c r="R1311" i="5"/>
  <c r="J1311" i="5"/>
  <c r="I1311" i="5"/>
  <c r="G1311" i="5"/>
  <c r="F1311" i="5"/>
  <c r="E1311" i="5"/>
  <c r="X1311" i="5" s="1"/>
  <c r="V1314" i="5"/>
  <c r="G1314" i="5" s="1"/>
  <c r="R1315" i="5"/>
  <c r="J1315" i="5"/>
  <c r="I1315" i="5"/>
  <c r="G1315" i="5"/>
  <c r="F1315" i="5"/>
  <c r="E1315" i="5"/>
  <c r="X1315" i="5" s="1"/>
  <c r="V1318" i="5"/>
  <c r="V1322" i="5"/>
  <c r="G1322" i="5" s="1"/>
  <c r="R1323" i="5"/>
  <c r="J1323" i="5"/>
  <c r="I1323" i="5"/>
  <c r="G1323" i="5"/>
  <c r="F1323" i="5"/>
  <c r="E1323" i="5"/>
  <c r="X1323" i="5" s="1"/>
  <c r="V1326" i="5"/>
  <c r="G1326" i="5" s="1"/>
  <c r="R1327" i="5"/>
  <c r="J1327" i="5"/>
  <c r="I1327" i="5"/>
  <c r="G1327" i="5"/>
  <c r="F1327" i="5"/>
  <c r="E1327" i="5"/>
  <c r="X1327" i="5" s="1"/>
  <c r="V1330" i="5"/>
  <c r="R1331" i="5"/>
  <c r="J1331" i="5"/>
  <c r="I1331" i="5"/>
  <c r="G1331" i="5"/>
  <c r="F1331" i="5"/>
  <c r="E1331" i="5"/>
  <c r="X1331" i="5" s="1"/>
  <c r="V1334" i="5"/>
  <c r="G1334" i="5" s="1"/>
  <c r="AB1367" i="5"/>
  <c r="V1367" i="5"/>
  <c r="G1367" i="5" s="1"/>
  <c r="AB1383" i="5"/>
  <c r="AB1387" i="5"/>
  <c r="V1387" i="5"/>
  <c r="G1387" i="5" s="1"/>
  <c r="V1397" i="5"/>
  <c r="G1397" i="5" s="1"/>
  <c r="AB1397" i="5"/>
  <c r="V1406" i="5"/>
  <c r="AB1406" i="5"/>
  <c r="H1431" i="5"/>
  <c r="E1431" i="5"/>
  <c r="X1431" i="5" s="1"/>
  <c r="F1431" i="5"/>
  <c r="R1431" i="5"/>
  <c r="I1431" i="5"/>
  <c r="J1431" i="5"/>
  <c r="T1493" i="5"/>
  <c r="S1493" i="5"/>
  <c r="AB1493" i="5"/>
  <c r="AB1027" i="5"/>
  <c r="V1027" i="5"/>
  <c r="AB1036" i="5"/>
  <c r="T1036" i="5"/>
  <c r="AB1043" i="5"/>
  <c r="V1043" i="5"/>
  <c r="G1043" i="5" s="1"/>
  <c r="AB1052" i="5"/>
  <c r="T1052" i="5"/>
  <c r="AB1059" i="5"/>
  <c r="V1059" i="5"/>
  <c r="G1059" i="5" s="1"/>
  <c r="AB1068" i="5"/>
  <c r="T1068" i="5"/>
  <c r="AB1075" i="5"/>
  <c r="V1075" i="5"/>
  <c r="G1075" i="5" s="1"/>
  <c r="AB1084" i="5"/>
  <c r="T1084" i="5"/>
  <c r="AB1091" i="5"/>
  <c r="V1091" i="5"/>
  <c r="AB1100" i="5"/>
  <c r="T1100" i="5"/>
  <c r="AB1107" i="5"/>
  <c r="V1107" i="5"/>
  <c r="G1107" i="5" s="1"/>
  <c r="AB1116" i="5"/>
  <c r="T1116" i="5"/>
  <c r="E1117" i="5"/>
  <c r="X1117" i="5" s="1"/>
  <c r="AB1123" i="5"/>
  <c r="V1123" i="5"/>
  <c r="AB1138" i="5"/>
  <c r="T1138" i="5"/>
  <c r="AB1140" i="5"/>
  <c r="V1140" i="5"/>
  <c r="G1140" i="5" s="1"/>
  <c r="AB1147" i="5"/>
  <c r="T1147" i="5"/>
  <c r="E1148" i="5"/>
  <c r="X1148" i="5" s="1"/>
  <c r="V1173" i="5"/>
  <c r="T1186" i="5"/>
  <c r="G1198" i="5"/>
  <c r="R1208" i="5"/>
  <c r="J1208" i="5"/>
  <c r="I1208" i="5"/>
  <c r="H1208" i="5"/>
  <c r="F1208" i="5"/>
  <c r="AB1214" i="5"/>
  <c r="S1214" i="5"/>
  <c r="E1231" i="5"/>
  <c r="X1231" i="5" s="1"/>
  <c r="J1235" i="5"/>
  <c r="I1235" i="5"/>
  <c r="R1235" i="5"/>
  <c r="F1235" i="5"/>
  <c r="R1248" i="5"/>
  <c r="I1248" i="5"/>
  <c r="H1248" i="5"/>
  <c r="G1248" i="5"/>
  <c r="F1248" i="5"/>
  <c r="AB1250" i="5"/>
  <c r="S1250" i="5"/>
  <c r="J1251" i="5"/>
  <c r="I1251" i="5"/>
  <c r="H1251" i="5"/>
  <c r="F1251" i="5"/>
  <c r="E1251" i="5"/>
  <c r="X1251" i="5" s="1"/>
  <c r="J1344" i="5"/>
  <c r="I1350" i="5"/>
  <c r="H1350" i="5"/>
  <c r="E1350" i="5"/>
  <c r="X1350" i="5" s="1"/>
  <c r="R1350" i="5"/>
  <c r="J1350" i="5"/>
  <c r="V1476" i="5"/>
  <c r="G1476" i="5" s="1"/>
  <c r="V1555" i="5"/>
  <c r="G1555" i="5" s="1"/>
  <c r="R1619" i="5"/>
  <c r="J1619" i="5"/>
  <c r="I1619" i="5"/>
  <c r="H1619" i="5"/>
  <c r="F1619" i="5"/>
  <c r="E1619" i="5"/>
  <c r="X1619" i="5" s="1"/>
  <c r="G1036" i="5"/>
  <c r="J1044" i="5"/>
  <c r="I1044" i="5"/>
  <c r="H1044" i="5"/>
  <c r="E1044" i="5"/>
  <c r="X1044" i="5" s="1"/>
  <c r="R1045" i="5"/>
  <c r="J1045" i="5"/>
  <c r="I1045" i="5"/>
  <c r="G1052" i="5"/>
  <c r="J1060" i="5"/>
  <c r="I1060" i="5"/>
  <c r="H1060" i="5"/>
  <c r="E1060" i="5"/>
  <c r="X1060" i="5" s="1"/>
  <c r="R1061" i="5"/>
  <c r="J1061" i="5"/>
  <c r="I1061" i="5"/>
  <c r="G1068" i="5"/>
  <c r="J1076" i="5"/>
  <c r="I1076" i="5"/>
  <c r="H1076" i="5"/>
  <c r="E1076" i="5"/>
  <c r="X1076" i="5" s="1"/>
  <c r="R1077" i="5"/>
  <c r="J1077" i="5"/>
  <c r="I1077" i="5"/>
  <c r="G1084" i="5"/>
  <c r="J1092" i="5"/>
  <c r="I1092" i="5"/>
  <c r="H1092" i="5"/>
  <c r="E1092" i="5"/>
  <c r="X1092" i="5" s="1"/>
  <c r="R1093" i="5"/>
  <c r="J1093" i="5"/>
  <c r="I1093" i="5"/>
  <c r="X1097" i="5"/>
  <c r="G1100" i="5"/>
  <c r="J1108" i="5"/>
  <c r="I1108" i="5"/>
  <c r="H1108" i="5"/>
  <c r="E1108" i="5"/>
  <c r="X1108" i="5" s="1"/>
  <c r="R1109" i="5"/>
  <c r="G1116" i="5"/>
  <c r="J1124" i="5"/>
  <c r="I1124" i="5"/>
  <c r="H1124" i="5"/>
  <c r="E1124" i="5"/>
  <c r="X1124" i="5" s="1"/>
  <c r="R1125" i="5"/>
  <c r="J1125" i="5"/>
  <c r="I1125" i="5"/>
  <c r="T1133" i="5"/>
  <c r="AB1133" i="5"/>
  <c r="E1141" i="5"/>
  <c r="X1141" i="5" s="1"/>
  <c r="R1141" i="5"/>
  <c r="J1141" i="5"/>
  <c r="I1141" i="5"/>
  <c r="X1147" i="5"/>
  <c r="R1150" i="5"/>
  <c r="J1150" i="5"/>
  <c r="I1150" i="5"/>
  <c r="F1150" i="5"/>
  <c r="AB1154" i="5"/>
  <c r="S1154" i="5"/>
  <c r="T1161" i="5"/>
  <c r="S1161" i="5"/>
  <c r="J1167" i="5"/>
  <c r="I1167" i="5"/>
  <c r="R1167" i="5"/>
  <c r="H1167" i="5"/>
  <c r="G1167" i="5"/>
  <c r="F1167" i="5"/>
  <c r="AB1175" i="5"/>
  <c r="S1175" i="5"/>
  <c r="H1186" i="5"/>
  <c r="R1186" i="5"/>
  <c r="J1186" i="5"/>
  <c r="I1186" i="5"/>
  <c r="E1186" i="5"/>
  <c r="X1186" i="5" s="1"/>
  <c r="T1189" i="5"/>
  <c r="AB1189" i="5"/>
  <c r="S1189" i="5"/>
  <c r="J1191" i="5"/>
  <c r="I1191" i="5"/>
  <c r="R1191" i="5"/>
  <c r="H1191" i="5"/>
  <c r="F1191" i="5"/>
  <c r="T1213" i="5"/>
  <c r="AB1213" i="5"/>
  <c r="R1216" i="5"/>
  <c r="I1216" i="5"/>
  <c r="H1216" i="5"/>
  <c r="G1216" i="5"/>
  <c r="F1216" i="5"/>
  <c r="AB1218" i="5"/>
  <c r="S1218" i="5"/>
  <c r="T1225" i="5"/>
  <c r="S1225" i="5"/>
  <c r="AB1246" i="5"/>
  <c r="S1246" i="5"/>
  <c r="V1440" i="5"/>
  <c r="V1567" i="5"/>
  <c r="G1567" i="5" s="1"/>
  <c r="T1231" i="5"/>
  <c r="T1238" i="5"/>
  <c r="V1243" i="5"/>
  <c r="V1250" i="5"/>
  <c r="G1250" i="5" s="1"/>
  <c r="E1336" i="5"/>
  <c r="X1336" i="5" s="1"/>
  <c r="I1336" i="5"/>
  <c r="H1336" i="5"/>
  <c r="F1336" i="5"/>
  <c r="E1352" i="5"/>
  <c r="X1352" i="5" s="1"/>
  <c r="I1352" i="5"/>
  <c r="F1352" i="5"/>
  <c r="T1356" i="5"/>
  <c r="S1356" i="5"/>
  <c r="I1362" i="5"/>
  <c r="H1362" i="5"/>
  <c r="E1362" i="5"/>
  <c r="X1362" i="5" s="1"/>
  <c r="G1362" i="5"/>
  <c r="F1362" i="5"/>
  <c r="AB1366" i="5"/>
  <c r="T1366" i="5"/>
  <c r="AB1386" i="5"/>
  <c r="T1386" i="5"/>
  <c r="S1386" i="5"/>
  <c r="E1392" i="5"/>
  <c r="X1392" i="5" s="1"/>
  <c r="I1392" i="5"/>
  <c r="R1392" i="5"/>
  <c r="J1392" i="5"/>
  <c r="H1392" i="5"/>
  <c r="R1395" i="5"/>
  <c r="J1395" i="5"/>
  <c r="E1395" i="5"/>
  <c r="X1395" i="5" s="1"/>
  <c r="V1399" i="5"/>
  <c r="G1399" i="5" s="1"/>
  <c r="S1401" i="5"/>
  <c r="AB1401" i="5"/>
  <c r="T1401" i="5"/>
  <c r="H1423" i="5"/>
  <c r="E1423" i="5"/>
  <c r="X1423" i="5" s="1"/>
  <c r="F1423" i="5"/>
  <c r="R1423" i="5"/>
  <c r="I1423" i="5"/>
  <c r="J1477" i="5"/>
  <c r="I1477" i="5"/>
  <c r="F1477" i="5"/>
  <c r="E1477" i="5"/>
  <c r="X1477" i="5" s="1"/>
  <c r="R1477" i="5"/>
  <c r="V1495" i="5"/>
  <c r="G1495" i="5" s="1"/>
  <c r="E1517" i="5"/>
  <c r="X1517" i="5" s="1"/>
  <c r="J1517" i="5"/>
  <c r="I1517" i="5"/>
  <c r="H1517" i="5"/>
  <c r="G1517" i="5"/>
  <c r="AB1519" i="5"/>
  <c r="T1519" i="5"/>
  <c r="S1519" i="5"/>
  <c r="R1540" i="5"/>
  <c r="J1540" i="5"/>
  <c r="I1540" i="5"/>
  <c r="H1540" i="5"/>
  <c r="F1540" i="5"/>
  <c r="V1563" i="5"/>
  <c r="G1563" i="5" s="1"/>
  <c r="V1595" i="5"/>
  <c r="G1595" i="5" s="1"/>
  <c r="V1749" i="5"/>
  <c r="G1749" i="5" s="1"/>
  <c r="AB1749" i="5"/>
  <c r="G977" i="5"/>
  <c r="G985" i="5"/>
  <c r="G989" i="5"/>
  <c r="I990" i="5"/>
  <c r="G993" i="5"/>
  <c r="I994" i="5"/>
  <c r="G997" i="5"/>
  <c r="I998" i="5"/>
  <c r="G1001" i="5"/>
  <c r="G1005" i="5"/>
  <c r="G1009" i="5"/>
  <c r="I1010" i="5"/>
  <c r="G1013" i="5"/>
  <c r="G1017" i="5"/>
  <c r="I1018" i="5"/>
  <c r="G1021" i="5"/>
  <c r="I1022" i="5"/>
  <c r="G1025" i="5"/>
  <c r="I1026" i="5"/>
  <c r="G1029" i="5"/>
  <c r="I1030" i="5"/>
  <c r="G1033" i="5"/>
  <c r="G1037" i="5"/>
  <c r="G1041" i="5"/>
  <c r="I1042" i="5"/>
  <c r="G1045" i="5"/>
  <c r="I1046" i="5"/>
  <c r="G1049" i="5"/>
  <c r="G1053" i="5"/>
  <c r="G1057" i="5"/>
  <c r="I1058" i="5"/>
  <c r="G1061" i="5"/>
  <c r="I1062" i="5"/>
  <c r="G1065" i="5"/>
  <c r="G1069" i="5"/>
  <c r="I1070" i="5"/>
  <c r="I1074" i="5"/>
  <c r="G1077" i="5"/>
  <c r="G1081" i="5"/>
  <c r="I1082" i="5"/>
  <c r="I1086" i="5"/>
  <c r="G1089" i="5"/>
  <c r="I1090" i="5"/>
  <c r="G1093" i="5"/>
  <c r="G1097" i="5"/>
  <c r="I1098" i="5"/>
  <c r="G1101" i="5"/>
  <c r="I1102" i="5"/>
  <c r="G1105" i="5"/>
  <c r="I1110" i="5"/>
  <c r="G1113" i="5"/>
  <c r="G1117" i="5"/>
  <c r="I1118" i="5"/>
  <c r="G1121" i="5"/>
  <c r="G1125" i="5"/>
  <c r="I1126" i="5"/>
  <c r="G1129" i="5"/>
  <c r="AB1134" i="5"/>
  <c r="R1135" i="5"/>
  <c r="G1138" i="5"/>
  <c r="AB1141" i="5"/>
  <c r="R1142" i="5"/>
  <c r="V1145" i="5"/>
  <c r="G1145" i="5" s="1"/>
  <c r="I1146" i="5"/>
  <c r="G1148" i="5"/>
  <c r="AB1150" i="5"/>
  <c r="R1151" i="5"/>
  <c r="AB1159" i="5"/>
  <c r="J1160" i="5"/>
  <c r="AB1162" i="5"/>
  <c r="T1162" i="5"/>
  <c r="H1168" i="5"/>
  <c r="G1171" i="5"/>
  <c r="V1174" i="5"/>
  <c r="G1174" i="5" s="1"/>
  <c r="F1181" i="5"/>
  <c r="E1181" i="5"/>
  <c r="X1181" i="5" s="1"/>
  <c r="I1185" i="5"/>
  <c r="AB1191" i="5"/>
  <c r="AB1194" i="5"/>
  <c r="T1194" i="5"/>
  <c r="H1200" i="5"/>
  <c r="V1206" i="5"/>
  <c r="G1206" i="5" s="1"/>
  <c r="F1213" i="5"/>
  <c r="E1213" i="5"/>
  <c r="X1213" i="5" s="1"/>
  <c r="I1217" i="5"/>
  <c r="AB1223" i="5"/>
  <c r="J1224" i="5"/>
  <c r="AB1226" i="5"/>
  <c r="T1226" i="5"/>
  <c r="G1235" i="5"/>
  <c r="V1238" i="5"/>
  <c r="G1238" i="5" s="1"/>
  <c r="F1240" i="5"/>
  <c r="F1245" i="5"/>
  <c r="E1245" i="5"/>
  <c r="X1245" i="5" s="1"/>
  <c r="AB1245" i="5"/>
  <c r="I1249" i="5"/>
  <c r="AB1254" i="5"/>
  <c r="H1256" i="5"/>
  <c r="AB1258" i="5"/>
  <c r="H1260" i="5"/>
  <c r="AB1262" i="5"/>
  <c r="H1264" i="5"/>
  <c r="AB1266" i="5"/>
  <c r="H1268" i="5"/>
  <c r="AB1270" i="5"/>
  <c r="H1272" i="5"/>
  <c r="AB1274" i="5"/>
  <c r="H1276" i="5"/>
  <c r="AB1278" i="5"/>
  <c r="H1280" i="5"/>
  <c r="AB1282" i="5"/>
  <c r="AB1286" i="5"/>
  <c r="AB1290" i="5"/>
  <c r="H1292" i="5"/>
  <c r="AB1294" i="5"/>
  <c r="AB1298" i="5"/>
  <c r="H1300" i="5"/>
  <c r="AB1302" i="5"/>
  <c r="H1304" i="5"/>
  <c r="AB1306" i="5"/>
  <c r="AB1310" i="5"/>
  <c r="AB1314" i="5"/>
  <c r="AB1318" i="5"/>
  <c r="H1320" i="5"/>
  <c r="AB1322" i="5"/>
  <c r="AB1326" i="5"/>
  <c r="AB1330" i="5"/>
  <c r="H1332" i="5"/>
  <c r="AB1334" i="5"/>
  <c r="R1335" i="5"/>
  <c r="J1335" i="5"/>
  <c r="I1335" i="5"/>
  <c r="G1355" i="5"/>
  <c r="G1366" i="5"/>
  <c r="V1375" i="5"/>
  <c r="T1376" i="5"/>
  <c r="S1376" i="5"/>
  <c r="V1377" i="5"/>
  <c r="V1385" i="5"/>
  <c r="AB1385" i="5"/>
  <c r="I1386" i="5"/>
  <c r="H1386" i="5"/>
  <c r="E1386" i="5"/>
  <c r="X1386" i="5" s="1"/>
  <c r="R1386" i="5"/>
  <c r="F1395" i="5"/>
  <c r="I1407" i="5"/>
  <c r="I1409" i="5"/>
  <c r="J1409" i="5"/>
  <c r="H1409" i="5"/>
  <c r="E1409" i="5"/>
  <c r="X1409" i="5" s="1"/>
  <c r="F1409" i="5"/>
  <c r="J1457" i="5"/>
  <c r="I1457" i="5"/>
  <c r="R1457" i="5"/>
  <c r="H1457" i="5"/>
  <c r="E1457" i="5"/>
  <c r="X1457" i="5" s="1"/>
  <c r="G1457" i="5"/>
  <c r="F1457" i="5"/>
  <c r="V1459" i="5"/>
  <c r="G1459" i="5" s="1"/>
  <c r="J1468" i="5"/>
  <c r="H1468" i="5"/>
  <c r="E1468" i="5"/>
  <c r="X1468" i="5" s="1"/>
  <c r="R1468" i="5"/>
  <c r="AB1483" i="5"/>
  <c r="T1483" i="5"/>
  <c r="AB1488" i="5"/>
  <c r="V1500" i="5"/>
  <c r="G1502" i="5"/>
  <c r="F1502" i="5"/>
  <c r="R1502" i="5"/>
  <c r="H1502" i="5"/>
  <c r="E1502" i="5"/>
  <c r="X1502" i="5" s="1"/>
  <c r="J1502" i="5"/>
  <c r="V1516" i="5"/>
  <c r="G1516" i="5" s="1"/>
  <c r="G1530" i="5"/>
  <c r="F1530" i="5"/>
  <c r="R1530" i="5"/>
  <c r="I1530" i="5"/>
  <c r="H1530" i="5"/>
  <c r="J1530" i="5"/>
  <c r="E1530" i="5"/>
  <c r="X1530" i="5" s="1"/>
  <c r="G1534" i="5"/>
  <c r="F1534" i="5"/>
  <c r="R1534" i="5"/>
  <c r="H1534" i="5"/>
  <c r="E1534" i="5"/>
  <c r="X1534" i="5" s="1"/>
  <c r="V1559" i="5"/>
  <c r="G1559" i="5" s="1"/>
  <c r="V1591" i="5"/>
  <c r="G1591" i="5" s="1"/>
  <c r="V1626" i="5"/>
  <c r="G1626" i="5" s="1"/>
  <c r="R990" i="5"/>
  <c r="R994" i="5"/>
  <c r="R998" i="5"/>
  <c r="R1006" i="5"/>
  <c r="R1010" i="5"/>
  <c r="R1018" i="5"/>
  <c r="R1022" i="5"/>
  <c r="R1026" i="5"/>
  <c r="R1030" i="5"/>
  <c r="R1042" i="5"/>
  <c r="R1046" i="5"/>
  <c r="R1058" i="5"/>
  <c r="R1062" i="5"/>
  <c r="R1070" i="5"/>
  <c r="R1074" i="5"/>
  <c r="R1082" i="5"/>
  <c r="R1086" i="5"/>
  <c r="R1090" i="5"/>
  <c r="R1098" i="5"/>
  <c r="R1102" i="5"/>
  <c r="R1110" i="5"/>
  <c r="R1118" i="5"/>
  <c r="R1126" i="5"/>
  <c r="V1133" i="5"/>
  <c r="G1142" i="5"/>
  <c r="V1149" i="5"/>
  <c r="G1149" i="5" s="1"/>
  <c r="S1158" i="5"/>
  <c r="G1164" i="5"/>
  <c r="S1165" i="5"/>
  <c r="J1168" i="5"/>
  <c r="AB1170" i="5"/>
  <c r="T1170" i="5"/>
  <c r="H1181" i="5"/>
  <c r="V1182" i="5"/>
  <c r="G1182" i="5" s="1"/>
  <c r="S1183" i="5"/>
  <c r="S1190" i="5"/>
  <c r="G1196" i="5"/>
  <c r="S1197" i="5"/>
  <c r="J1200" i="5"/>
  <c r="AB1202" i="5"/>
  <c r="T1202" i="5"/>
  <c r="H1213" i="5"/>
  <c r="V1214" i="5"/>
  <c r="S1215" i="5"/>
  <c r="S1222" i="5"/>
  <c r="G1228" i="5"/>
  <c r="S1229" i="5"/>
  <c r="AB1234" i="5"/>
  <c r="T1234" i="5"/>
  <c r="H1240" i="5"/>
  <c r="H1245" i="5"/>
  <c r="V1246" i="5"/>
  <c r="G1246" i="5" s="1"/>
  <c r="S1247" i="5"/>
  <c r="T1336" i="5"/>
  <c r="AB1336" i="5"/>
  <c r="AB1338" i="5"/>
  <c r="R1343" i="5"/>
  <c r="J1343" i="5"/>
  <c r="I1343" i="5"/>
  <c r="V1353" i="5"/>
  <c r="G1353" i="5" s="1"/>
  <c r="AB1353" i="5"/>
  <c r="I1354" i="5"/>
  <c r="H1354" i="5"/>
  <c r="E1354" i="5"/>
  <c r="X1354" i="5" s="1"/>
  <c r="R1354" i="5"/>
  <c r="AB1362" i="5"/>
  <c r="T1362" i="5"/>
  <c r="R1363" i="5"/>
  <c r="J1363" i="5"/>
  <c r="E1363" i="5"/>
  <c r="X1363" i="5" s="1"/>
  <c r="S1366" i="5"/>
  <c r="E1368" i="5"/>
  <c r="X1368" i="5" s="1"/>
  <c r="I1368" i="5"/>
  <c r="F1368" i="5"/>
  <c r="T1372" i="5"/>
  <c r="S1372" i="5"/>
  <c r="I1378" i="5"/>
  <c r="H1378" i="5"/>
  <c r="E1378" i="5"/>
  <c r="X1378" i="5" s="1"/>
  <c r="G1378" i="5"/>
  <c r="F1378" i="5"/>
  <c r="AB1382" i="5"/>
  <c r="T1382" i="5"/>
  <c r="G1386" i="5"/>
  <c r="J1394" i="5"/>
  <c r="I1395" i="5"/>
  <c r="AB1435" i="5"/>
  <c r="T1435" i="5"/>
  <c r="S1435" i="5"/>
  <c r="F1441" i="5"/>
  <c r="V1444" i="5"/>
  <c r="G1444" i="5" s="1"/>
  <c r="J1445" i="5"/>
  <c r="I1445" i="5"/>
  <c r="F1445" i="5"/>
  <c r="E1445" i="5"/>
  <c r="X1445" i="5" s="1"/>
  <c r="R1445" i="5"/>
  <c r="F1458" i="5"/>
  <c r="R1458" i="5"/>
  <c r="G1458" i="5"/>
  <c r="E1458" i="5"/>
  <c r="X1458" i="5" s="1"/>
  <c r="J1458" i="5"/>
  <c r="I1458" i="5"/>
  <c r="H1458" i="5"/>
  <c r="V1527" i="5"/>
  <c r="R1528" i="5"/>
  <c r="J1528" i="5"/>
  <c r="H1528" i="5"/>
  <c r="I1528" i="5"/>
  <c r="E1528" i="5"/>
  <c r="X1528" i="5" s="1"/>
  <c r="J1534" i="5"/>
  <c r="T1548" i="5"/>
  <c r="S1548" i="5"/>
  <c r="AB1548" i="5"/>
  <c r="V1583" i="5"/>
  <c r="G1583" i="5" s="1"/>
  <c r="V1615" i="5"/>
  <c r="G1615" i="5" s="1"/>
  <c r="S1137" i="5"/>
  <c r="S1139" i="5"/>
  <c r="S1146" i="5"/>
  <c r="S1153" i="5"/>
  <c r="T1158" i="5"/>
  <c r="V1163" i="5"/>
  <c r="V1170" i="5"/>
  <c r="F1177" i="5"/>
  <c r="E1177" i="5"/>
  <c r="X1177" i="5" s="1"/>
  <c r="AB1177" i="5"/>
  <c r="T1190" i="5"/>
  <c r="V1195" i="5"/>
  <c r="V1202" i="5"/>
  <c r="F1209" i="5"/>
  <c r="E1209" i="5"/>
  <c r="X1209" i="5" s="1"/>
  <c r="AB1209" i="5"/>
  <c r="T1222" i="5"/>
  <c r="V1227" i="5"/>
  <c r="V1234" i="5"/>
  <c r="I1240" i="5"/>
  <c r="F1241" i="5"/>
  <c r="E1241" i="5"/>
  <c r="X1241" i="5" s="1"/>
  <c r="AB1241" i="5"/>
  <c r="G1336" i="5"/>
  <c r="G1352" i="5"/>
  <c r="E1356" i="5"/>
  <c r="X1356" i="5" s="1"/>
  <c r="I1356" i="5"/>
  <c r="H1356" i="5"/>
  <c r="G1356" i="5"/>
  <c r="F1356" i="5"/>
  <c r="I1366" i="5"/>
  <c r="H1366" i="5"/>
  <c r="E1366" i="5"/>
  <c r="X1366" i="5" s="1"/>
  <c r="R1366" i="5"/>
  <c r="J1366" i="5"/>
  <c r="G1371" i="5"/>
  <c r="G1382" i="5"/>
  <c r="V1391" i="5"/>
  <c r="G1391" i="5" s="1"/>
  <c r="T1392" i="5"/>
  <c r="S1392" i="5"/>
  <c r="AB1398" i="5"/>
  <c r="T1398" i="5"/>
  <c r="S1398" i="5"/>
  <c r="H1407" i="5"/>
  <c r="E1407" i="5"/>
  <c r="X1407" i="5" s="1"/>
  <c r="F1407" i="5"/>
  <c r="AB1413" i="5"/>
  <c r="H1415" i="5"/>
  <c r="E1415" i="5"/>
  <c r="X1415" i="5" s="1"/>
  <c r="F1415" i="5"/>
  <c r="R1415" i="5"/>
  <c r="J1415" i="5"/>
  <c r="I1415" i="5"/>
  <c r="I1417" i="5"/>
  <c r="J1417" i="5"/>
  <c r="H1417" i="5"/>
  <c r="E1417" i="5"/>
  <c r="X1417" i="5" s="1"/>
  <c r="R1417" i="5"/>
  <c r="G1417" i="5"/>
  <c r="F1417" i="5"/>
  <c r="AB1427" i="5"/>
  <c r="T1427" i="5"/>
  <c r="S1427" i="5"/>
  <c r="V1435" i="5"/>
  <c r="V1460" i="5"/>
  <c r="J1461" i="5"/>
  <c r="I1461" i="5"/>
  <c r="R1461" i="5"/>
  <c r="F1461" i="5"/>
  <c r="E1461" i="5"/>
  <c r="X1461" i="5" s="1"/>
  <c r="G1461" i="5"/>
  <c r="AB1472" i="5"/>
  <c r="T1472" i="5"/>
  <c r="S1472" i="5"/>
  <c r="J1473" i="5"/>
  <c r="I1473" i="5"/>
  <c r="E1473" i="5"/>
  <c r="X1473" i="5" s="1"/>
  <c r="R1473" i="5"/>
  <c r="H1473" i="5"/>
  <c r="F1473" i="5"/>
  <c r="G1482" i="5"/>
  <c r="F1482" i="5"/>
  <c r="R1482" i="5"/>
  <c r="I1482" i="5"/>
  <c r="H1482" i="5"/>
  <c r="J1482" i="5"/>
  <c r="E1541" i="5"/>
  <c r="X1541" i="5" s="1"/>
  <c r="R1541" i="5"/>
  <c r="J1541" i="5"/>
  <c r="I1541" i="5"/>
  <c r="H1541" i="5"/>
  <c r="G1541" i="5"/>
  <c r="F1541" i="5"/>
  <c r="V1579" i="5"/>
  <c r="G1579" i="5" s="1"/>
  <c r="V1611" i="5"/>
  <c r="G1611" i="5" s="1"/>
  <c r="AB1641" i="5"/>
  <c r="T1641" i="5"/>
  <c r="S1641" i="5"/>
  <c r="V1686" i="5"/>
  <c r="G1686" i="5" s="1"/>
  <c r="F1135" i="5"/>
  <c r="G1146" i="5"/>
  <c r="F1151" i="5"/>
  <c r="V1158" i="5"/>
  <c r="G1158" i="5" s="1"/>
  <c r="S1159" i="5"/>
  <c r="F1160" i="5"/>
  <c r="I1164" i="5"/>
  <c r="F1165" i="5"/>
  <c r="E1165" i="5"/>
  <c r="X1165" i="5" s="1"/>
  <c r="AB1165" i="5"/>
  <c r="G1172" i="5"/>
  <c r="S1173" i="5"/>
  <c r="G1177" i="5"/>
  <c r="AB1178" i="5"/>
  <c r="T1178" i="5"/>
  <c r="J1181" i="5"/>
  <c r="V1190" i="5"/>
  <c r="S1191" i="5"/>
  <c r="I1196" i="5"/>
  <c r="F1197" i="5"/>
  <c r="AB1197" i="5"/>
  <c r="G1204" i="5"/>
  <c r="S1205" i="5"/>
  <c r="G1209" i="5"/>
  <c r="AB1210" i="5"/>
  <c r="T1210" i="5"/>
  <c r="J1213" i="5"/>
  <c r="V1222" i="5"/>
  <c r="G1222" i="5" s="1"/>
  <c r="S1223" i="5"/>
  <c r="F1224" i="5"/>
  <c r="I1228" i="5"/>
  <c r="F1229" i="5"/>
  <c r="E1229" i="5"/>
  <c r="X1229" i="5" s="1"/>
  <c r="AB1229" i="5"/>
  <c r="G1236" i="5"/>
  <c r="S1237" i="5"/>
  <c r="J1240" i="5"/>
  <c r="G1241" i="5"/>
  <c r="AB1242" i="5"/>
  <c r="T1242" i="5"/>
  <c r="J1245" i="5"/>
  <c r="F1335" i="5"/>
  <c r="J1336" i="5"/>
  <c r="E1340" i="5"/>
  <c r="X1340" i="5" s="1"/>
  <c r="I1340" i="5"/>
  <c r="R1340" i="5"/>
  <c r="G1341" i="5"/>
  <c r="G1343" i="5"/>
  <c r="T1344" i="5"/>
  <c r="AB1344" i="5"/>
  <c r="AB1346" i="5"/>
  <c r="AB1350" i="5"/>
  <c r="T1350" i="5"/>
  <c r="H1352" i="5"/>
  <c r="G1354" i="5"/>
  <c r="J1362" i="5"/>
  <c r="H1363" i="5"/>
  <c r="AB1370" i="5"/>
  <c r="T1370" i="5"/>
  <c r="S1370" i="5"/>
  <c r="E1376" i="5"/>
  <c r="X1376" i="5" s="1"/>
  <c r="I1376" i="5"/>
  <c r="R1376" i="5"/>
  <c r="J1376" i="5"/>
  <c r="H1376" i="5"/>
  <c r="AB1377" i="5"/>
  <c r="V1381" i="5"/>
  <c r="V1398" i="5"/>
  <c r="G1398" i="5" s="1"/>
  <c r="H1411" i="5"/>
  <c r="E1411" i="5"/>
  <c r="X1411" i="5" s="1"/>
  <c r="R1411" i="5"/>
  <c r="I1411" i="5"/>
  <c r="F1411" i="5"/>
  <c r="AB1419" i="5"/>
  <c r="T1419" i="5"/>
  <c r="S1419" i="5"/>
  <c r="V1427" i="5"/>
  <c r="G1427" i="5" s="1"/>
  <c r="S1433" i="5"/>
  <c r="T1433" i="5"/>
  <c r="V1472" i="5"/>
  <c r="G1472" i="5" s="1"/>
  <c r="E1482" i="5"/>
  <c r="X1482" i="5" s="1"/>
  <c r="E1497" i="5"/>
  <c r="X1497" i="5" s="1"/>
  <c r="J1497" i="5"/>
  <c r="I1497" i="5"/>
  <c r="R1497" i="5"/>
  <c r="H1497" i="5"/>
  <c r="R1508" i="5"/>
  <c r="J1508" i="5"/>
  <c r="H1508" i="5"/>
  <c r="E1508" i="5"/>
  <c r="X1508" i="5" s="1"/>
  <c r="F1508" i="5"/>
  <c r="V1520" i="5"/>
  <c r="AB1531" i="5"/>
  <c r="T1531" i="5"/>
  <c r="S1531" i="5"/>
  <c r="E1540" i="5"/>
  <c r="X1540" i="5" s="1"/>
  <c r="V1575" i="5"/>
  <c r="G1575" i="5" s="1"/>
  <c r="V1607" i="5"/>
  <c r="G1607" i="5" s="1"/>
  <c r="S1141" i="5"/>
  <c r="AB1166" i="5"/>
  <c r="T1166" i="5"/>
  <c r="V1178" i="5"/>
  <c r="F1185" i="5"/>
  <c r="E1185" i="5"/>
  <c r="X1185" i="5" s="1"/>
  <c r="AB1185" i="5"/>
  <c r="AB1198" i="5"/>
  <c r="T1198" i="5"/>
  <c r="V1210" i="5"/>
  <c r="F1217" i="5"/>
  <c r="E1217" i="5"/>
  <c r="X1217" i="5" s="1"/>
  <c r="AB1217" i="5"/>
  <c r="AB1230" i="5"/>
  <c r="T1230" i="5"/>
  <c r="V1242" i="5"/>
  <c r="F1249" i="5"/>
  <c r="E1249" i="5"/>
  <c r="X1249" i="5" s="1"/>
  <c r="AB1249" i="5"/>
  <c r="E1256" i="5"/>
  <c r="X1256" i="5" s="1"/>
  <c r="R1256" i="5"/>
  <c r="E1260" i="5"/>
  <c r="X1260" i="5" s="1"/>
  <c r="R1260" i="5"/>
  <c r="E1264" i="5"/>
  <c r="X1264" i="5" s="1"/>
  <c r="R1264" i="5"/>
  <c r="E1268" i="5"/>
  <c r="X1268" i="5" s="1"/>
  <c r="R1268" i="5"/>
  <c r="E1272" i="5"/>
  <c r="X1272" i="5" s="1"/>
  <c r="R1272" i="5"/>
  <c r="E1276" i="5"/>
  <c r="X1276" i="5" s="1"/>
  <c r="R1276" i="5"/>
  <c r="E1280" i="5"/>
  <c r="X1280" i="5" s="1"/>
  <c r="R1280" i="5"/>
  <c r="R1288" i="5"/>
  <c r="E1292" i="5"/>
  <c r="X1292" i="5" s="1"/>
  <c r="R1292" i="5"/>
  <c r="E1300" i="5"/>
  <c r="X1300" i="5" s="1"/>
  <c r="R1300" i="5"/>
  <c r="E1304" i="5"/>
  <c r="X1304" i="5" s="1"/>
  <c r="R1304" i="5"/>
  <c r="E1320" i="5"/>
  <c r="X1320" i="5" s="1"/>
  <c r="R1320" i="5"/>
  <c r="E1332" i="5"/>
  <c r="X1332" i="5" s="1"/>
  <c r="R1332" i="5"/>
  <c r="R1336" i="5"/>
  <c r="G1344" i="5"/>
  <c r="G1350" i="5"/>
  <c r="J1352" i="5"/>
  <c r="R1355" i="5"/>
  <c r="J1355" i="5"/>
  <c r="I1355" i="5"/>
  <c r="H1355" i="5"/>
  <c r="AB1356" i="5"/>
  <c r="V1359" i="5"/>
  <c r="G1359" i="5" s="1"/>
  <c r="T1360" i="5"/>
  <c r="S1360" i="5"/>
  <c r="V1361" i="5"/>
  <c r="R1362" i="5"/>
  <c r="V1369" i="5"/>
  <c r="G1369" i="5" s="1"/>
  <c r="AB1369" i="5"/>
  <c r="I1370" i="5"/>
  <c r="H1370" i="5"/>
  <c r="E1370" i="5"/>
  <c r="X1370" i="5" s="1"/>
  <c r="R1370" i="5"/>
  <c r="AB1378" i="5"/>
  <c r="T1378" i="5"/>
  <c r="R1379" i="5"/>
  <c r="J1379" i="5"/>
  <c r="E1379" i="5"/>
  <c r="X1379" i="5" s="1"/>
  <c r="T1388" i="5"/>
  <c r="S1388" i="5"/>
  <c r="F1392" i="5"/>
  <c r="I1394" i="5"/>
  <c r="H1394" i="5"/>
  <c r="E1394" i="5"/>
  <c r="X1394" i="5" s="1"/>
  <c r="G1394" i="5"/>
  <c r="F1394" i="5"/>
  <c r="V1403" i="5"/>
  <c r="G1403" i="5" s="1"/>
  <c r="V1419" i="5"/>
  <c r="G1419" i="5" s="1"/>
  <c r="S1425" i="5"/>
  <c r="T1425" i="5"/>
  <c r="AB1440" i="5"/>
  <c r="T1440" i="5"/>
  <c r="S1440" i="5"/>
  <c r="J1441" i="5"/>
  <c r="I1441" i="5"/>
  <c r="E1441" i="5"/>
  <c r="X1441" i="5" s="1"/>
  <c r="R1441" i="5"/>
  <c r="H1441" i="5"/>
  <c r="AB1451" i="5"/>
  <c r="T1451" i="5"/>
  <c r="S1451" i="5"/>
  <c r="J1452" i="5"/>
  <c r="H1452" i="5"/>
  <c r="R1452" i="5"/>
  <c r="E1452" i="5"/>
  <c r="X1452" i="5" s="1"/>
  <c r="F1452" i="5"/>
  <c r="G1477" i="5"/>
  <c r="R1480" i="5"/>
  <c r="J1480" i="5"/>
  <c r="H1480" i="5"/>
  <c r="I1480" i="5"/>
  <c r="F1480" i="5"/>
  <c r="E1480" i="5"/>
  <c r="X1480" i="5" s="1"/>
  <c r="R1492" i="5"/>
  <c r="J1492" i="5"/>
  <c r="H1492" i="5"/>
  <c r="E1492" i="5"/>
  <c r="X1492" i="5" s="1"/>
  <c r="I1492" i="5"/>
  <c r="F1492" i="5"/>
  <c r="AB1499" i="5"/>
  <c r="T1499" i="5"/>
  <c r="S1499" i="5"/>
  <c r="AB1503" i="5"/>
  <c r="T1503" i="5"/>
  <c r="S1503" i="5"/>
  <c r="T1505" i="5"/>
  <c r="S1505" i="5"/>
  <c r="AB1505" i="5"/>
  <c r="G1514" i="5"/>
  <c r="F1514" i="5"/>
  <c r="R1514" i="5"/>
  <c r="I1514" i="5"/>
  <c r="H1514" i="5"/>
  <c r="F1517" i="5"/>
  <c r="E1529" i="5"/>
  <c r="X1529" i="5" s="1"/>
  <c r="J1529" i="5"/>
  <c r="I1529" i="5"/>
  <c r="R1529" i="5"/>
  <c r="H1529" i="5"/>
  <c r="G1529" i="5"/>
  <c r="F1529" i="5"/>
  <c r="V1531" i="5"/>
  <c r="V1543" i="5"/>
  <c r="V1571" i="5"/>
  <c r="G1571" i="5" s="1"/>
  <c r="V1603" i="5"/>
  <c r="G1603" i="5" s="1"/>
  <c r="AB1633" i="5"/>
  <c r="T1633" i="5"/>
  <c r="S1633" i="5"/>
  <c r="V1393" i="5"/>
  <c r="G1393" i="5" s="1"/>
  <c r="AB1394" i="5"/>
  <c r="T1394" i="5"/>
  <c r="AB1411" i="5"/>
  <c r="T1411" i="5"/>
  <c r="S1411" i="5"/>
  <c r="G1415" i="5"/>
  <c r="V1455" i="5"/>
  <c r="S1457" i="5"/>
  <c r="AB1457" i="5"/>
  <c r="F1462" i="5"/>
  <c r="R1462" i="5"/>
  <c r="H1462" i="5"/>
  <c r="G1462" i="5"/>
  <c r="AB1471" i="5"/>
  <c r="T1471" i="5"/>
  <c r="S1471" i="5"/>
  <c r="F1474" i="5"/>
  <c r="R1474" i="5"/>
  <c r="J1474" i="5"/>
  <c r="G1474" i="5"/>
  <c r="E1474" i="5"/>
  <c r="X1474" i="5" s="1"/>
  <c r="V1475" i="5"/>
  <c r="G1475" i="5" s="1"/>
  <c r="V1499" i="5"/>
  <c r="G1499" i="5" s="1"/>
  <c r="T1509" i="5"/>
  <c r="S1509" i="5"/>
  <c r="AB1509" i="5"/>
  <c r="T1521" i="5"/>
  <c r="S1521" i="5"/>
  <c r="E1548" i="5"/>
  <c r="X1548" i="5" s="1"/>
  <c r="J1548" i="5"/>
  <c r="I1548" i="5"/>
  <c r="H1548" i="5"/>
  <c r="G1548" i="5"/>
  <c r="F1548" i="5"/>
  <c r="R1548" i="5"/>
  <c r="J1755" i="5"/>
  <c r="I1755" i="5"/>
  <c r="H1755" i="5"/>
  <c r="E1755" i="5"/>
  <c r="X1755" i="5" s="1"/>
  <c r="R1755" i="5"/>
  <c r="F1755" i="5"/>
  <c r="V1339" i="5"/>
  <c r="V1342" i="5"/>
  <c r="V1347" i="5"/>
  <c r="G1347" i="5" s="1"/>
  <c r="T1352" i="5"/>
  <c r="S1352" i="5"/>
  <c r="V1358" i="5"/>
  <c r="T1368" i="5"/>
  <c r="S1368" i="5"/>
  <c r="V1374" i="5"/>
  <c r="T1384" i="5"/>
  <c r="S1384" i="5"/>
  <c r="V1390" i="5"/>
  <c r="G1411" i="5"/>
  <c r="V1414" i="5"/>
  <c r="AB1414" i="5"/>
  <c r="AB1423" i="5"/>
  <c r="T1423" i="5"/>
  <c r="S1423" i="5"/>
  <c r="AB1431" i="5"/>
  <c r="T1431" i="5"/>
  <c r="S1431" i="5"/>
  <c r="AB1439" i="5"/>
  <c r="T1439" i="5"/>
  <c r="S1439" i="5"/>
  <c r="F1442" i="5"/>
  <c r="R1442" i="5"/>
  <c r="J1442" i="5"/>
  <c r="G1442" i="5"/>
  <c r="E1442" i="5"/>
  <c r="X1442" i="5" s="1"/>
  <c r="V1443" i="5"/>
  <c r="AB1452" i="5"/>
  <c r="S1452" i="5"/>
  <c r="S1461" i="5"/>
  <c r="T1461" i="5"/>
  <c r="AB1461" i="5"/>
  <c r="E1462" i="5"/>
  <c r="X1462" i="5" s="1"/>
  <c r="V1471" i="5"/>
  <c r="G1471" i="5" s="1"/>
  <c r="S1473" i="5"/>
  <c r="AB1473" i="5"/>
  <c r="H1474" i="5"/>
  <c r="F1478" i="5"/>
  <c r="R1478" i="5"/>
  <c r="H1478" i="5"/>
  <c r="G1478" i="5"/>
  <c r="F1481" i="5"/>
  <c r="V1484" i="5"/>
  <c r="E1485" i="5"/>
  <c r="X1485" i="5" s="1"/>
  <c r="J1485" i="5"/>
  <c r="I1485" i="5"/>
  <c r="H1485" i="5"/>
  <c r="G1485" i="5"/>
  <c r="AB1487" i="5"/>
  <c r="T1487" i="5"/>
  <c r="S1487" i="5"/>
  <c r="R1496" i="5"/>
  <c r="J1496" i="5"/>
  <c r="H1496" i="5"/>
  <c r="I1496" i="5"/>
  <c r="G1498" i="5"/>
  <c r="F1498" i="5"/>
  <c r="R1498" i="5"/>
  <c r="I1498" i="5"/>
  <c r="H1498" i="5"/>
  <c r="V1504" i="5"/>
  <c r="G1504" i="5" s="1"/>
  <c r="E1513" i="5"/>
  <c r="X1513" i="5" s="1"/>
  <c r="J1513" i="5"/>
  <c r="I1513" i="5"/>
  <c r="R1513" i="5"/>
  <c r="H1513" i="5"/>
  <c r="G1518" i="5"/>
  <c r="F1518" i="5"/>
  <c r="R1518" i="5"/>
  <c r="H1518" i="5"/>
  <c r="E1518" i="5"/>
  <c r="X1518" i="5" s="1"/>
  <c r="G1542" i="5"/>
  <c r="F1542" i="5"/>
  <c r="E1542" i="5"/>
  <c r="X1542" i="5" s="1"/>
  <c r="R1542" i="5"/>
  <c r="J1542" i="5"/>
  <c r="I1542" i="5"/>
  <c r="S1340" i="5"/>
  <c r="E1348" i="5"/>
  <c r="X1348" i="5" s="1"/>
  <c r="I1348" i="5"/>
  <c r="V1357" i="5"/>
  <c r="AB1358" i="5"/>
  <c r="T1358" i="5"/>
  <c r="G1363" i="5"/>
  <c r="AB1363" i="5"/>
  <c r="E1364" i="5"/>
  <c r="X1364" i="5" s="1"/>
  <c r="I1364" i="5"/>
  <c r="V1373" i="5"/>
  <c r="AB1374" i="5"/>
  <c r="T1374" i="5"/>
  <c r="G1379" i="5"/>
  <c r="AB1379" i="5"/>
  <c r="V1389" i="5"/>
  <c r="G1389" i="5" s="1"/>
  <c r="AB1390" i="5"/>
  <c r="T1390" i="5"/>
  <c r="G1395" i="5"/>
  <c r="AB1395" i="5"/>
  <c r="E1396" i="5"/>
  <c r="X1396" i="5" s="1"/>
  <c r="I1396" i="5"/>
  <c r="I1401" i="5"/>
  <c r="J1401" i="5"/>
  <c r="H1401" i="5"/>
  <c r="E1401" i="5"/>
  <c r="X1401" i="5" s="1"/>
  <c r="AB1405" i="5"/>
  <c r="AB1407" i="5"/>
  <c r="T1407" i="5"/>
  <c r="S1407" i="5"/>
  <c r="AB1421" i="5"/>
  <c r="G1423" i="5"/>
  <c r="AB1429" i="5"/>
  <c r="G1431" i="5"/>
  <c r="AB1437" i="5"/>
  <c r="V1439" i="5"/>
  <c r="G1439" i="5" s="1"/>
  <c r="S1441" i="5"/>
  <c r="AB1441" i="5"/>
  <c r="F1446" i="5"/>
  <c r="R1446" i="5"/>
  <c r="H1446" i="5"/>
  <c r="G1446" i="5"/>
  <c r="I1462" i="5"/>
  <c r="AB1468" i="5"/>
  <c r="S1468" i="5"/>
  <c r="I1474" i="5"/>
  <c r="S1477" i="5"/>
  <c r="AB1477" i="5"/>
  <c r="T1477" i="5"/>
  <c r="T1489" i="5"/>
  <c r="S1489" i="5"/>
  <c r="I1511" i="5"/>
  <c r="H1511" i="5"/>
  <c r="F1511" i="5"/>
  <c r="E1511" i="5"/>
  <c r="X1511" i="5" s="1"/>
  <c r="R1511" i="5"/>
  <c r="J1511" i="5"/>
  <c r="AB1515" i="5"/>
  <c r="T1515" i="5"/>
  <c r="R1524" i="5"/>
  <c r="J1524" i="5"/>
  <c r="H1524" i="5"/>
  <c r="E1524" i="5"/>
  <c r="X1524" i="5" s="1"/>
  <c r="V1532" i="5"/>
  <c r="G1532" i="5" s="1"/>
  <c r="E1533" i="5"/>
  <c r="X1533" i="5" s="1"/>
  <c r="J1533" i="5"/>
  <c r="I1533" i="5"/>
  <c r="H1533" i="5"/>
  <c r="G1533" i="5"/>
  <c r="AB1535" i="5"/>
  <c r="T1535" i="5"/>
  <c r="G1544" i="5"/>
  <c r="T1552" i="5"/>
  <c r="S1552" i="5"/>
  <c r="AB1705" i="5"/>
  <c r="T1705" i="5"/>
  <c r="S1705" i="5"/>
  <c r="V1718" i="5"/>
  <c r="R1829" i="5"/>
  <c r="I1829" i="5"/>
  <c r="J1829" i="5"/>
  <c r="H1829" i="5"/>
  <c r="F1829" i="5"/>
  <c r="E1829" i="5"/>
  <c r="X1829" i="5" s="1"/>
  <c r="V1337" i="5"/>
  <c r="G1337" i="5" s="1"/>
  <c r="V1345" i="5"/>
  <c r="G1345" i="5" s="1"/>
  <c r="T1348" i="5"/>
  <c r="S1348" i="5"/>
  <c r="T1364" i="5"/>
  <c r="S1364" i="5"/>
  <c r="T1380" i="5"/>
  <c r="S1380" i="5"/>
  <c r="T1396" i="5"/>
  <c r="S1396" i="5"/>
  <c r="AB1403" i="5"/>
  <c r="T1403" i="5"/>
  <c r="S1403" i="5"/>
  <c r="G1407" i="5"/>
  <c r="S1445" i="5"/>
  <c r="AB1445" i="5"/>
  <c r="T1445" i="5"/>
  <c r="AB1456" i="5"/>
  <c r="T1456" i="5"/>
  <c r="S1456" i="5"/>
  <c r="J1462" i="5"/>
  <c r="E1481" i="5"/>
  <c r="X1481" i="5" s="1"/>
  <c r="J1481" i="5"/>
  <c r="I1481" i="5"/>
  <c r="R1481" i="5"/>
  <c r="H1481" i="5"/>
  <c r="G1486" i="5"/>
  <c r="F1486" i="5"/>
  <c r="R1486" i="5"/>
  <c r="H1486" i="5"/>
  <c r="E1486" i="5"/>
  <c r="X1486" i="5" s="1"/>
  <c r="V1515" i="5"/>
  <c r="G1515" i="5" s="1"/>
  <c r="AB1520" i="5"/>
  <c r="T1525" i="5"/>
  <c r="S1525" i="5"/>
  <c r="G1540" i="5"/>
  <c r="AB1554" i="5"/>
  <c r="T1554" i="5"/>
  <c r="S1554" i="5"/>
  <c r="AB1558" i="5"/>
  <c r="T1558" i="5"/>
  <c r="S1558" i="5"/>
  <c r="AB1562" i="5"/>
  <c r="T1562" i="5"/>
  <c r="S1562" i="5"/>
  <c r="AB1566" i="5"/>
  <c r="T1566" i="5"/>
  <c r="S1566" i="5"/>
  <c r="AB1570" i="5"/>
  <c r="T1570" i="5"/>
  <c r="S1570" i="5"/>
  <c r="AB1574" i="5"/>
  <c r="T1574" i="5"/>
  <c r="S1574" i="5"/>
  <c r="AB1578" i="5"/>
  <c r="T1578" i="5"/>
  <c r="S1578" i="5"/>
  <c r="AB1582" i="5"/>
  <c r="T1582" i="5"/>
  <c r="S1582" i="5"/>
  <c r="AB1586" i="5"/>
  <c r="T1586" i="5"/>
  <c r="S1586" i="5"/>
  <c r="AB1590" i="5"/>
  <c r="T1590" i="5"/>
  <c r="S1590" i="5"/>
  <c r="AB1594" i="5"/>
  <c r="T1594" i="5"/>
  <c r="S1594" i="5"/>
  <c r="AB1598" i="5"/>
  <c r="T1598" i="5"/>
  <c r="S1598" i="5"/>
  <c r="AB1602" i="5"/>
  <c r="T1602" i="5"/>
  <c r="S1602" i="5"/>
  <c r="AB1606" i="5"/>
  <c r="T1606" i="5"/>
  <c r="S1606" i="5"/>
  <c r="AB1610" i="5"/>
  <c r="T1610" i="5"/>
  <c r="S1610" i="5"/>
  <c r="AB1614" i="5"/>
  <c r="T1614" i="5"/>
  <c r="S1614" i="5"/>
  <c r="F1422" i="5"/>
  <c r="R1422" i="5"/>
  <c r="F1430" i="5"/>
  <c r="R1430" i="5"/>
  <c r="F1438" i="5"/>
  <c r="R1438" i="5"/>
  <c r="AB1447" i="5"/>
  <c r="T1447" i="5"/>
  <c r="J1448" i="5"/>
  <c r="H1448" i="5"/>
  <c r="H1451" i="5"/>
  <c r="F1451" i="5"/>
  <c r="E1451" i="5"/>
  <c r="X1451" i="5" s="1"/>
  <c r="G1452" i="5"/>
  <c r="J1453" i="5"/>
  <c r="I1453" i="5"/>
  <c r="AB1479" i="5"/>
  <c r="T1479" i="5"/>
  <c r="T1481" i="5"/>
  <c r="S1481" i="5"/>
  <c r="AB1481" i="5"/>
  <c r="E1489" i="5"/>
  <c r="X1489" i="5" s="1"/>
  <c r="J1489" i="5"/>
  <c r="I1489" i="5"/>
  <c r="I1503" i="5"/>
  <c r="H1503" i="5"/>
  <c r="F1503" i="5"/>
  <c r="E1503" i="5"/>
  <c r="X1503" i="5" s="1"/>
  <c r="G1506" i="5"/>
  <c r="F1506" i="5"/>
  <c r="R1506" i="5"/>
  <c r="AB1507" i="5"/>
  <c r="T1507" i="5"/>
  <c r="G1508" i="5"/>
  <c r="T1513" i="5"/>
  <c r="S1513" i="5"/>
  <c r="AB1513" i="5"/>
  <c r="E1521" i="5"/>
  <c r="X1521" i="5" s="1"/>
  <c r="J1521" i="5"/>
  <c r="I1521" i="5"/>
  <c r="V1535" i="5"/>
  <c r="G1535" i="5" s="1"/>
  <c r="V1554" i="5"/>
  <c r="G1554" i="5" s="1"/>
  <c r="V1558" i="5"/>
  <c r="G1558" i="5" s="1"/>
  <c r="V1562" i="5"/>
  <c r="G1562" i="5" s="1"/>
  <c r="V1566" i="5"/>
  <c r="V1570" i="5"/>
  <c r="V1574" i="5"/>
  <c r="V1578" i="5"/>
  <c r="G1578" i="5" s="1"/>
  <c r="V1582" i="5"/>
  <c r="G1582" i="5" s="1"/>
  <c r="V1586" i="5"/>
  <c r="G1586" i="5" s="1"/>
  <c r="V1590" i="5"/>
  <c r="G1590" i="5" s="1"/>
  <c r="V1594" i="5"/>
  <c r="G1594" i="5" s="1"/>
  <c r="V1598" i="5"/>
  <c r="V1602" i="5"/>
  <c r="G1602" i="5" s="1"/>
  <c r="V1606" i="5"/>
  <c r="V1610" i="5"/>
  <c r="G1610" i="5" s="1"/>
  <c r="V1614" i="5"/>
  <c r="G1614" i="5" s="1"/>
  <c r="V1618" i="5"/>
  <c r="G1618" i="5" s="1"/>
  <c r="V1622" i="5"/>
  <c r="G1622" i="5" s="1"/>
  <c r="AB1625" i="5"/>
  <c r="T1625" i="5"/>
  <c r="S1625" i="5"/>
  <c r="G1671" i="5"/>
  <c r="AB1697" i="5"/>
  <c r="T1697" i="5"/>
  <c r="S1697" i="5"/>
  <c r="V2454" i="5"/>
  <c r="G2454" i="5" s="1"/>
  <c r="T2469" i="5"/>
  <c r="AB2469" i="5"/>
  <c r="S2469" i="5"/>
  <c r="V1404" i="5"/>
  <c r="J1405" i="5"/>
  <c r="V1412" i="5"/>
  <c r="G1412" i="5" s="1"/>
  <c r="J1413" i="5"/>
  <c r="V1420" i="5"/>
  <c r="J1421" i="5"/>
  <c r="E1422" i="5"/>
  <c r="X1422" i="5" s="1"/>
  <c r="AB1422" i="5"/>
  <c r="V1428" i="5"/>
  <c r="G1428" i="5" s="1"/>
  <c r="J1429" i="5"/>
  <c r="E1430" i="5"/>
  <c r="X1430" i="5" s="1"/>
  <c r="AB1430" i="5"/>
  <c r="V1436" i="5"/>
  <c r="E1438" i="5"/>
  <c r="X1438" i="5" s="1"/>
  <c r="AB1438" i="5"/>
  <c r="AB1443" i="5"/>
  <c r="T1443" i="5"/>
  <c r="AB1444" i="5"/>
  <c r="H1447" i="5"/>
  <c r="F1447" i="5"/>
  <c r="E1447" i="5"/>
  <c r="X1447" i="5" s="1"/>
  <c r="G1448" i="5"/>
  <c r="J1449" i="5"/>
  <c r="I1449" i="5"/>
  <c r="G1451" i="5"/>
  <c r="F1466" i="5"/>
  <c r="R1466" i="5"/>
  <c r="AB1475" i="5"/>
  <c r="T1475" i="5"/>
  <c r="AB1476" i="5"/>
  <c r="H1479" i="5"/>
  <c r="F1479" i="5"/>
  <c r="E1479" i="5"/>
  <c r="X1479" i="5" s="1"/>
  <c r="G1480" i="5"/>
  <c r="AB1484" i="5"/>
  <c r="T1485" i="5"/>
  <c r="S1485" i="5"/>
  <c r="AB1485" i="5"/>
  <c r="G1503" i="5"/>
  <c r="E1506" i="5"/>
  <c r="X1506" i="5" s="1"/>
  <c r="G1510" i="5"/>
  <c r="F1510" i="5"/>
  <c r="R1510" i="5"/>
  <c r="AB1511" i="5"/>
  <c r="T1511" i="5"/>
  <c r="G1512" i="5"/>
  <c r="AB1516" i="5"/>
  <c r="T1517" i="5"/>
  <c r="S1517" i="5"/>
  <c r="AB1517" i="5"/>
  <c r="E1537" i="5"/>
  <c r="X1537" i="5" s="1"/>
  <c r="R1537" i="5"/>
  <c r="J1537" i="5"/>
  <c r="I1537" i="5"/>
  <c r="AB1540" i="5"/>
  <c r="AB1543" i="5"/>
  <c r="T1543" i="5"/>
  <c r="AB1555" i="5"/>
  <c r="AB1559" i="5"/>
  <c r="AB1563" i="5"/>
  <c r="AB1567" i="5"/>
  <c r="AB1571" i="5"/>
  <c r="AB1575" i="5"/>
  <c r="AB1579" i="5"/>
  <c r="AB1583" i="5"/>
  <c r="AB1587" i="5"/>
  <c r="AB1591" i="5"/>
  <c r="AB1595" i="5"/>
  <c r="AB1599" i="5"/>
  <c r="AB1603" i="5"/>
  <c r="AB1607" i="5"/>
  <c r="AB1611" i="5"/>
  <c r="AB1615" i="5"/>
  <c r="E1639" i="5"/>
  <c r="X1639" i="5" s="1"/>
  <c r="R1639" i="5"/>
  <c r="J1639" i="5"/>
  <c r="I1639" i="5"/>
  <c r="H1639" i="5"/>
  <c r="G1639" i="5"/>
  <c r="F1639" i="5"/>
  <c r="E1647" i="5"/>
  <c r="X1647" i="5" s="1"/>
  <c r="R1647" i="5"/>
  <c r="J1647" i="5"/>
  <c r="I1647" i="5"/>
  <c r="H1647" i="5"/>
  <c r="G1647" i="5"/>
  <c r="F1647" i="5"/>
  <c r="AB1665" i="5"/>
  <c r="T1665" i="5"/>
  <c r="S1665" i="5"/>
  <c r="AB1673" i="5"/>
  <c r="T1673" i="5"/>
  <c r="S1673" i="5"/>
  <c r="V1678" i="5"/>
  <c r="V1733" i="5"/>
  <c r="G1733" i="5" s="1"/>
  <c r="E1750" i="5"/>
  <c r="X1750" i="5" s="1"/>
  <c r="R1750" i="5"/>
  <c r="J1750" i="5"/>
  <c r="I1750" i="5"/>
  <c r="H1750" i="5"/>
  <c r="F1750" i="5"/>
  <c r="F1410" i="5"/>
  <c r="R1410" i="5"/>
  <c r="F1418" i="5"/>
  <c r="R1418" i="5"/>
  <c r="I1422" i="5"/>
  <c r="F1426" i="5"/>
  <c r="R1426" i="5"/>
  <c r="I1430" i="5"/>
  <c r="F1434" i="5"/>
  <c r="R1434" i="5"/>
  <c r="I1438" i="5"/>
  <c r="I1448" i="5"/>
  <c r="R1451" i="5"/>
  <c r="G1453" i="5"/>
  <c r="F1454" i="5"/>
  <c r="R1454" i="5"/>
  <c r="AB1463" i="5"/>
  <c r="T1463" i="5"/>
  <c r="J1464" i="5"/>
  <c r="H1464" i="5"/>
  <c r="H1467" i="5"/>
  <c r="F1467" i="5"/>
  <c r="E1467" i="5"/>
  <c r="X1467" i="5" s="1"/>
  <c r="G1468" i="5"/>
  <c r="J1469" i="5"/>
  <c r="I1469" i="5"/>
  <c r="I1487" i="5"/>
  <c r="H1487" i="5"/>
  <c r="F1487" i="5"/>
  <c r="E1487" i="5"/>
  <c r="X1487" i="5" s="1"/>
  <c r="F1489" i="5"/>
  <c r="G1490" i="5"/>
  <c r="F1490" i="5"/>
  <c r="R1490" i="5"/>
  <c r="AB1491" i="5"/>
  <c r="T1491" i="5"/>
  <c r="G1492" i="5"/>
  <c r="T1497" i="5"/>
  <c r="S1497" i="5"/>
  <c r="AB1497" i="5"/>
  <c r="E1505" i="5"/>
  <c r="X1505" i="5" s="1"/>
  <c r="J1505" i="5"/>
  <c r="I1505" i="5"/>
  <c r="J1506" i="5"/>
  <c r="I1519" i="5"/>
  <c r="H1519" i="5"/>
  <c r="F1519" i="5"/>
  <c r="E1519" i="5"/>
  <c r="X1519" i="5" s="1"/>
  <c r="F1521" i="5"/>
  <c r="G1522" i="5"/>
  <c r="F1522" i="5"/>
  <c r="R1522" i="5"/>
  <c r="AB1523" i="5"/>
  <c r="T1523" i="5"/>
  <c r="G1524" i="5"/>
  <c r="T1529" i="5"/>
  <c r="S1529" i="5"/>
  <c r="AB1529" i="5"/>
  <c r="AB1539" i="5"/>
  <c r="T1539" i="5"/>
  <c r="T1553" i="5"/>
  <c r="S1553" i="5"/>
  <c r="T1557" i="5"/>
  <c r="S1557" i="5"/>
  <c r="T1561" i="5"/>
  <c r="S1561" i="5"/>
  <c r="T1565" i="5"/>
  <c r="S1565" i="5"/>
  <c r="T1569" i="5"/>
  <c r="S1569" i="5"/>
  <c r="T1573" i="5"/>
  <c r="S1573" i="5"/>
  <c r="T1577" i="5"/>
  <c r="S1577" i="5"/>
  <c r="T1581" i="5"/>
  <c r="S1581" i="5"/>
  <c r="T1585" i="5"/>
  <c r="S1585" i="5"/>
  <c r="T1589" i="5"/>
  <c r="S1589" i="5"/>
  <c r="T1593" i="5"/>
  <c r="S1593" i="5"/>
  <c r="T1597" i="5"/>
  <c r="S1597" i="5"/>
  <c r="T1601" i="5"/>
  <c r="S1601" i="5"/>
  <c r="T1605" i="5"/>
  <c r="S1605" i="5"/>
  <c r="T1609" i="5"/>
  <c r="S1609" i="5"/>
  <c r="T1613" i="5"/>
  <c r="S1613" i="5"/>
  <c r="T1617" i="5"/>
  <c r="S1617" i="5"/>
  <c r="T1621" i="5"/>
  <c r="S1621" i="5"/>
  <c r="V1654" i="5"/>
  <c r="G1654" i="5" s="1"/>
  <c r="F1765" i="5"/>
  <c r="E1765" i="5"/>
  <c r="X1765" i="5" s="1"/>
  <c r="R1765" i="5"/>
  <c r="I1765" i="5"/>
  <c r="J1765" i="5"/>
  <c r="H1765" i="5"/>
  <c r="G1765" i="5"/>
  <c r="V1809" i="5"/>
  <c r="G1809" i="5" s="1"/>
  <c r="V1400" i="5"/>
  <c r="G1400" i="5" s="1"/>
  <c r="AB1402" i="5"/>
  <c r="E1405" i="5"/>
  <c r="X1405" i="5" s="1"/>
  <c r="V1408" i="5"/>
  <c r="E1410" i="5"/>
  <c r="X1410" i="5" s="1"/>
  <c r="AB1410" i="5"/>
  <c r="E1413" i="5"/>
  <c r="X1413" i="5" s="1"/>
  <c r="V1416" i="5"/>
  <c r="E1418" i="5"/>
  <c r="X1418" i="5" s="1"/>
  <c r="AB1418" i="5"/>
  <c r="E1421" i="5"/>
  <c r="X1421" i="5" s="1"/>
  <c r="J1422" i="5"/>
  <c r="V1424" i="5"/>
  <c r="G1424" i="5" s="1"/>
  <c r="E1426" i="5"/>
  <c r="X1426" i="5" s="1"/>
  <c r="AB1426" i="5"/>
  <c r="E1429" i="5"/>
  <c r="X1429" i="5" s="1"/>
  <c r="J1430" i="5"/>
  <c r="V1432" i="5"/>
  <c r="G1432" i="5" s="1"/>
  <c r="E1434" i="5"/>
  <c r="X1434" i="5" s="1"/>
  <c r="AB1434" i="5"/>
  <c r="J1438" i="5"/>
  <c r="R1447" i="5"/>
  <c r="R1448" i="5"/>
  <c r="G1449" i="5"/>
  <c r="F1450" i="5"/>
  <c r="R1450" i="5"/>
  <c r="H1453" i="5"/>
  <c r="E1454" i="5"/>
  <c r="X1454" i="5" s="1"/>
  <c r="AB1459" i="5"/>
  <c r="T1459" i="5"/>
  <c r="AB1460" i="5"/>
  <c r="G1464" i="5"/>
  <c r="J1465" i="5"/>
  <c r="I1465" i="5"/>
  <c r="I1466" i="5"/>
  <c r="G1467" i="5"/>
  <c r="R1479" i="5"/>
  <c r="G1487" i="5"/>
  <c r="G1489" i="5"/>
  <c r="E1490" i="5"/>
  <c r="X1490" i="5" s="1"/>
  <c r="G1494" i="5"/>
  <c r="F1494" i="5"/>
  <c r="R1494" i="5"/>
  <c r="AB1495" i="5"/>
  <c r="T1495" i="5"/>
  <c r="G1496" i="5"/>
  <c r="AB1500" i="5"/>
  <c r="T1501" i="5"/>
  <c r="S1501" i="5"/>
  <c r="AB1501" i="5"/>
  <c r="S1507" i="5"/>
  <c r="J1510" i="5"/>
  <c r="G1519" i="5"/>
  <c r="G1521" i="5"/>
  <c r="E1522" i="5"/>
  <c r="X1522" i="5" s="1"/>
  <c r="I1523" i="5"/>
  <c r="H1523" i="5"/>
  <c r="F1523" i="5"/>
  <c r="E1523" i="5"/>
  <c r="X1523" i="5" s="1"/>
  <c r="G1526" i="5"/>
  <c r="F1526" i="5"/>
  <c r="R1526" i="5"/>
  <c r="AB1527" i="5"/>
  <c r="T1527" i="5"/>
  <c r="G1528" i="5"/>
  <c r="AB1532" i="5"/>
  <c r="T1533" i="5"/>
  <c r="S1533" i="5"/>
  <c r="AB1533" i="5"/>
  <c r="G1536" i="5"/>
  <c r="F1537" i="5"/>
  <c r="G1538" i="5"/>
  <c r="F1538" i="5"/>
  <c r="E1538" i="5"/>
  <c r="X1538" i="5" s="1"/>
  <c r="R1538" i="5"/>
  <c r="V1539" i="5"/>
  <c r="G1539" i="5" s="1"/>
  <c r="S1543" i="5"/>
  <c r="V1546" i="5"/>
  <c r="V1547" i="5"/>
  <c r="G1547" i="5" s="1"/>
  <c r="AB1618" i="5"/>
  <c r="AB1622" i="5"/>
  <c r="AB1637" i="5"/>
  <c r="T1637" i="5"/>
  <c r="S1637" i="5"/>
  <c r="V1650" i="5"/>
  <c r="AB1654" i="5"/>
  <c r="AB1669" i="5"/>
  <c r="T1669" i="5"/>
  <c r="S1669" i="5"/>
  <c r="E1675" i="5"/>
  <c r="X1675" i="5" s="1"/>
  <c r="R1675" i="5"/>
  <c r="J1675" i="5"/>
  <c r="I1675" i="5"/>
  <c r="H1675" i="5"/>
  <c r="V1682" i="5"/>
  <c r="G1682" i="5" s="1"/>
  <c r="AB1686" i="5"/>
  <c r="AB1701" i="5"/>
  <c r="T1701" i="5"/>
  <c r="S1701" i="5"/>
  <c r="V1714" i="5"/>
  <c r="G1714" i="5" s="1"/>
  <c r="AB1718" i="5"/>
  <c r="R1740" i="5"/>
  <c r="J1740" i="5"/>
  <c r="I1740" i="5"/>
  <c r="H1740" i="5"/>
  <c r="F1740" i="5"/>
  <c r="J1767" i="5"/>
  <c r="I1767" i="5"/>
  <c r="H1767" i="5"/>
  <c r="E1767" i="5"/>
  <c r="X1767" i="5" s="1"/>
  <c r="F1767" i="5"/>
  <c r="R1772" i="5"/>
  <c r="J1772" i="5"/>
  <c r="I1772" i="5"/>
  <c r="H1772" i="5"/>
  <c r="G1772" i="5"/>
  <c r="F1772" i="5"/>
  <c r="E1772" i="5"/>
  <c r="X1772" i="5" s="1"/>
  <c r="AB1824" i="5"/>
  <c r="V1824" i="5"/>
  <c r="G1824" i="5" s="1"/>
  <c r="V1831" i="5"/>
  <c r="G1831" i="5" s="1"/>
  <c r="AB1831" i="5"/>
  <c r="AB1868" i="5"/>
  <c r="T1868" i="5"/>
  <c r="S1868" i="5"/>
  <c r="AB1544" i="5"/>
  <c r="R1545" i="5"/>
  <c r="T1549" i="5"/>
  <c r="S1550" i="5"/>
  <c r="G1552" i="5"/>
  <c r="F1556" i="5"/>
  <c r="F1560" i="5"/>
  <c r="F1564" i="5"/>
  <c r="F1568" i="5"/>
  <c r="F1572" i="5"/>
  <c r="F1580" i="5"/>
  <c r="F1584" i="5"/>
  <c r="F1588" i="5"/>
  <c r="F1592" i="5"/>
  <c r="F1596" i="5"/>
  <c r="F1600" i="5"/>
  <c r="F1604" i="5"/>
  <c r="F1612" i="5"/>
  <c r="F1616" i="5"/>
  <c r="F1620" i="5"/>
  <c r="S1626" i="5"/>
  <c r="AB1630" i="5"/>
  <c r="F1635" i="5"/>
  <c r="AB1645" i="5"/>
  <c r="T1645" i="5"/>
  <c r="S1645" i="5"/>
  <c r="V1658" i="5"/>
  <c r="AB1662" i="5"/>
  <c r="AB1677" i="5"/>
  <c r="T1677" i="5"/>
  <c r="S1677" i="5"/>
  <c r="V1690" i="5"/>
  <c r="G1690" i="5" s="1"/>
  <c r="AB1694" i="5"/>
  <c r="AB1709" i="5"/>
  <c r="T1709" i="5"/>
  <c r="S1709" i="5"/>
  <c r="V1722" i="5"/>
  <c r="G1722" i="5" s="1"/>
  <c r="AB1726" i="5"/>
  <c r="V1735" i="5"/>
  <c r="V1759" i="5"/>
  <c r="G1759" i="5" s="1"/>
  <c r="T1545" i="5"/>
  <c r="AB1549" i="5"/>
  <c r="T1550" i="5"/>
  <c r="H1552" i="5"/>
  <c r="G1556" i="5"/>
  <c r="G1560" i="5"/>
  <c r="G1564" i="5"/>
  <c r="G1568" i="5"/>
  <c r="G1572" i="5"/>
  <c r="G1580" i="5"/>
  <c r="G1584" i="5"/>
  <c r="G1588" i="5"/>
  <c r="G1596" i="5"/>
  <c r="G1600" i="5"/>
  <c r="G1604" i="5"/>
  <c r="G1612" i="5"/>
  <c r="G1616" i="5"/>
  <c r="G1619" i="5"/>
  <c r="G1620" i="5"/>
  <c r="R1627" i="5"/>
  <c r="J1627" i="5"/>
  <c r="I1627" i="5"/>
  <c r="H1627" i="5"/>
  <c r="V1630" i="5"/>
  <c r="G1630" i="5" s="1"/>
  <c r="AB1649" i="5"/>
  <c r="T1649" i="5"/>
  <c r="S1649" i="5"/>
  <c r="E1655" i="5"/>
  <c r="X1655" i="5" s="1"/>
  <c r="R1655" i="5"/>
  <c r="J1655" i="5"/>
  <c r="I1655" i="5"/>
  <c r="H1655" i="5"/>
  <c r="V1662" i="5"/>
  <c r="G1662" i="5" s="1"/>
  <c r="AB1681" i="5"/>
  <c r="T1681" i="5"/>
  <c r="S1681" i="5"/>
  <c r="V1694" i="5"/>
  <c r="G1694" i="5" s="1"/>
  <c r="F1703" i="5"/>
  <c r="AB1713" i="5"/>
  <c r="T1713" i="5"/>
  <c r="S1713" i="5"/>
  <c r="E1719" i="5"/>
  <c r="X1719" i="5" s="1"/>
  <c r="R1719" i="5"/>
  <c r="J1719" i="5"/>
  <c r="I1719" i="5"/>
  <c r="H1719" i="5"/>
  <c r="V1726" i="5"/>
  <c r="G1726" i="5" s="1"/>
  <c r="R1748" i="5"/>
  <c r="I1748" i="5"/>
  <c r="E1748" i="5"/>
  <c r="X1748" i="5" s="1"/>
  <c r="J1748" i="5"/>
  <c r="V1771" i="5"/>
  <c r="AB1834" i="5"/>
  <c r="V1834" i="5"/>
  <c r="G1834" i="5" s="1"/>
  <c r="S1546" i="5"/>
  <c r="I1552" i="5"/>
  <c r="H1556" i="5"/>
  <c r="H1560" i="5"/>
  <c r="H1564" i="5"/>
  <c r="H1568" i="5"/>
  <c r="H1572" i="5"/>
  <c r="H1580" i="5"/>
  <c r="H1584" i="5"/>
  <c r="H1588" i="5"/>
  <c r="H1596" i="5"/>
  <c r="H1600" i="5"/>
  <c r="H1604" i="5"/>
  <c r="H1608" i="5"/>
  <c r="H1612" i="5"/>
  <c r="H1616" i="5"/>
  <c r="H1620" i="5"/>
  <c r="V1634" i="5"/>
  <c r="G1634" i="5" s="1"/>
  <c r="AB1653" i="5"/>
  <c r="T1653" i="5"/>
  <c r="S1653" i="5"/>
  <c r="V1666" i="5"/>
  <c r="G1666" i="5" s="1"/>
  <c r="F1675" i="5"/>
  <c r="AB1685" i="5"/>
  <c r="T1685" i="5"/>
  <c r="S1685" i="5"/>
  <c r="E1691" i="5"/>
  <c r="X1691" i="5" s="1"/>
  <c r="R1691" i="5"/>
  <c r="J1691" i="5"/>
  <c r="I1691" i="5"/>
  <c r="H1691" i="5"/>
  <c r="V1698" i="5"/>
  <c r="G1698" i="5" s="1"/>
  <c r="AB1717" i="5"/>
  <c r="T1717" i="5"/>
  <c r="S1717" i="5"/>
  <c r="V1730" i="5"/>
  <c r="G1740" i="5"/>
  <c r="F1748" i="5"/>
  <c r="E1807" i="5"/>
  <c r="X1807" i="5" s="1"/>
  <c r="R1807" i="5"/>
  <c r="J1807" i="5"/>
  <c r="I1807" i="5"/>
  <c r="H1807" i="5"/>
  <c r="F1807" i="5"/>
  <c r="AB1857" i="5"/>
  <c r="V1857" i="5"/>
  <c r="AB1545" i="5"/>
  <c r="I1550" i="5"/>
  <c r="H1550" i="5"/>
  <c r="F1550" i="5"/>
  <c r="AB1551" i="5"/>
  <c r="V1551" i="5"/>
  <c r="S1618" i="5"/>
  <c r="S1622" i="5"/>
  <c r="E1631" i="5"/>
  <c r="X1631" i="5" s="1"/>
  <c r="R1631" i="5"/>
  <c r="J1631" i="5"/>
  <c r="I1631" i="5"/>
  <c r="H1631" i="5"/>
  <c r="V1638" i="5"/>
  <c r="AB1642" i="5"/>
  <c r="AB1657" i="5"/>
  <c r="T1657" i="5"/>
  <c r="S1657" i="5"/>
  <c r="E1663" i="5"/>
  <c r="X1663" i="5" s="1"/>
  <c r="V1670" i="5"/>
  <c r="G1670" i="5" s="1"/>
  <c r="AB1674" i="5"/>
  <c r="G1675" i="5"/>
  <c r="AB1689" i="5"/>
  <c r="T1689" i="5"/>
  <c r="S1689" i="5"/>
  <c r="V1702" i="5"/>
  <c r="G1702" i="5" s="1"/>
  <c r="AB1706" i="5"/>
  <c r="AB1721" i="5"/>
  <c r="T1721" i="5"/>
  <c r="S1721" i="5"/>
  <c r="E1727" i="5"/>
  <c r="X1727" i="5" s="1"/>
  <c r="R1727" i="5"/>
  <c r="J1727" i="5"/>
  <c r="I1727" i="5"/>
  <c r="H1727" i="5"/>
  <c r="E1740" i="5"/>
  <c r="X1740" i="5" s="1"/>
  <c r="T1743" i="5"/>
  <c r="S1743" i="5"/>
  <c r="AB1743" i="5"/>
  <c r="H1748" i="5"/>
  <c r="V1766" i="5"/>
  <c r="G1766" i="5" s="1"/>
  <c r="AB1909" i="5"/>
  <c r="T1909" i="5"/>
  <c r="S1909" i="5"/>
  <c r="AB1546" i="5"/>
  <c r="E1552" i="5"/>
  <c r="X1552" i="5" s="1"/>
  <c r="J1552" i="5"/>
  <c r="E1556" i="5"/>
  <c r="X1556" i="5" s="1"/>
  <c r="R1556" i="5"/>
  <c r="J1556" i="5"/>
  <c r="E1560" i="5"/>
  <c r="X1560" i="5" s="1"/>
  <c r="R1560" i="5"/>
  <c r="J1560" i="5"/>
  <c r="E1564" i="5"/>
  <c r="X1564" i="5" s="1"/>
  <c r="R1564" i="5"/>
  <c r="J1564" i="5"/>
  <c r="E1568" i="5"/>
  <c r="X1568" i="5" s="1"/>
  <c r="R1568" i="5"/>
  <c r="J1568" i="5"/>
  <c r="E1572" i="5"/>
  <c r="X1572" i="5" s="1"/>
  <c r="R1572" i="5"/>
  <c r="J1572" i="5"/>
  <c r="R1576" i="5"/>
  <c r="E1580" i="5"/>
  <c r="X1580" i="5" s="1"/>
  <c r="R1580" i="5"/>
  <c r="J1580" i="5"/>
  <c r="E1584" i="5"/>
  <c r="X1584" i="5" s="1"/>
  <c r="R1584" i="5"/>
  <c r="J1584" i="5"/>
  <c r="E1588" i="5"/>
  <c r="X1588" i="5" s="1"/>
  <c r="R1588" i="5"/>
  <c r="J1588" i="5"/>
  <c r="E1596" i="5"/>
  <c r="X1596" i="5" s="1"/>
  <c r="R1596" i="5"/>
  <c r="J1596" i="5"/>
  <c r="E1600" i="5"/>
  <c r="X1600" i="5" s="1"/>
  <c r="R1600" i="5"/>
  <c r="J1600" i="5"/>
  <c r="E1604" i="5"/>
  <c r="X1604" i="5" s="1"/>
  <c r="R1604" i="5"/>
  <c r="J1604" i="5"/>
  <c r="E1612" i="5"/>
  <c r="X1612" i="5" s="1"/>
  <c r="R1612" i="5"/>
  <c r="J1612" i="5"/>
  <c r="E1616" i="5"/>
  <c r="X1616" i="5" s="1"/>
  <c r="R1616" i="5"/>
  <c r="J1616" i="5"/>
  <c r="T1618" i="5"/>
  <c r="E1620" i="5"/>
  <c r="X1620" i="5" s="1"/>
  <c r="R1620" i="5"/>
  <c r="J1620" i="5"/>
  <c r="T1622" i="5"/>
  <c r="V1623" i="5"/>
  <c r="G1623" i="5" s="1"/>
  <c r="AB1626" i="5"/>
  <c r="AB1629" i="5"/>
  <c r="T1629" i="5"/>
  <c r="S1629" i="5"/>
  <c r="E1635" i="5"/>
  <c r="X1635" i="5" s="1"/>
  <c r="R1635" i="5"/>
  <c r="J1635" i="5"/>
  <c r="I1635" i="5"/>
  <c r="H1635" i="5"/>
  <c r="V1642" i="5"/>
  <c r="G1642" i="5" s="1"/>
  <c r="AB1646" i="5"/>
  <c r="AB1661" i="5"/>
  <c r="T1661" i="5"/>
  <c r="S1661" i="5"/>
  <c r="V1674" i="5"/>
  <c r="G1674" i="5" s="1"/>
  <c r="AB1678" i="5"/>
  <c r="AB1693" i="5"/>
  <c r="T1693" i="5"/>
  <c r="S1693" i="5"/>
  <c r="V1706" i="5"/>
  <c r="G1706" i="5" s="1"/>
  <c r="AB1725" i="5"/>
  <c r="T1725" i="5"/>
  <c r="S1725" i="5"/>
  <c r="R1756" i="5"/>
  <c r="J1756" i="5"/>
  <c r="I1756" i="5"/>
  <c r="H1756" i="5"/>
  <c r="F1756" i="5"/>
  <c r="E1756" i="5"/>
  <c r="X1756" i="5" s="1"/>
  <c r="R1768" i="5"/>
  <c r="J1768" i="5"/>
  <c r="I1768" i="5"/>
  <c r="G1768" i="5"/>
  <c r="H1768" i="5"/>
  <c r="F1768" i="5"/>
  <c r="E1768" i="5"/>
  <c r="X1768" i="5" s="1"/>
  <c r="R1890" i="5"/>
  <c r="H1890" i="5"/>
  <c r="J1890" i="5"/>
  <c r="I1890" i="5"/>
  <c r="F1890" i="5"/>
  <c r="E1890" i="5"/>
  <c r="X1890" i="5" s="1"/>
  <c r="E1703" i="5"/>
  <c r="X1703" i="5" s="1"/>
  <c r="R1703" i="5"/>
  <c r="J1703" i="5"/>
  <c r="I1703" i="5"/>
  <c r="H1703" i="5"/>
  <c r="V1710" i="5"/>
  <c r="G1710" i="5" s="1"/>
  <c r="AB1714" i="5"/>
  <c r="AB1729" i="5"/>
  <c r="T1729" i="5"/>
  <c r="S1729" i="5"/>
  <c r="V1743" i="5"/>
  <c r="S1872" i="5"/>
  <c r="AB1872" i="5"/>
  <c r="T1872" i="5"/>
  <c r="AB1877" i="5"/>
  <c r="T1877" i="5"/>
  <c r="S1877" i="5"/>
  <c r="J1624" i="5"/>
  <c r="J1628" i="5"/>
  <c r="J1636" i="5"/>
  <c r="J1648" i="5"/>
  <c r="J1660" i="5"/>
  <c r="J1676" i="5"/>
  <c r="J1680" i="5"/>
  <c r="J1684" i="5"/>
  <c r="J1688" i="5"/>
  <c r="J1700" i="5"/>
  <c r="J1704" i="5"/>
  <c r="J1708" i="5"/>
  <c r="J1712" i="5"/>
  <c r="J1716" i="5"/>
  <c r="J1720" i="5"/>
  <c r="J1728" i="5"/>
  <c r="H1731" i="5"/>
  <c r="AB1733" i="5"/>
  <c r="AB1735" i="5"/>
  <c r="V1738" i="5"/>
  <c r="V1741" i="5"/>
  <c r="G1741" i="5" s="1"/>
  <c r="V1746" i="5"/>
  <c r="G1746" i="5" s="1"/>
  <c r="G1750" i="5"/>
  <c r="AB1750" i="5"/>
  <c r="I1751" i="5"/>
  <c r="E1751" i="5"/>
  <c r="X1751" i="5" s="1"/>
  <c r="AB1763" i="5"/>
  <c r="T1763" i="5"/>
  <c r="E1764" i="5"/>
  <c r="X1764" i="5" s="1"/>
  <c r="F1777" i="5"/>
  <c r="E1777" i="5"/>
  <c r="X1777" i="5" s="1"/>
  <c r="R1777" i="5"/>
  <c r="J1777" i="5"/>
  <c r="I1777" i="5"/>
  <c r="F1781" i="5"/>
  <c r="E1781" i="5"/>
  <c r="X1781" i="5" s="1"/>
  <c r="R1781" i="5"/>
  <c r="J1781" i="5"/>
  <c r="I1781" i="5"/>
  <c r="F1789" i="5"/>
  <c r="E1789" i="5"/>
  <c r="X1789" i="5" s="1"/>
  <c r="R1789" i="5"/>
  <c r="J1789" i="5"/>
  <c r="I1789" i="5"/>
  <c r="F1793" i="5"/>
  <c r="E1793" i="5"/>
  <c r="X1793" i="5" s="1"/>
  <c r="R1793" i="5"/>
  <c r="J1793" i="5"/>
  <c r="I1793" i="5"/>
  <c r="F1797" i="5"/>
  <c r="E1797" i="5"/>
  <c r="X1797" i="5" s="1"/>
  <c r="R1797" i="5"/>
  <c r="J1797" i="5"/>
  <c r="I1797" i="5"/>
  <c r="F1801" i="5"/>
  <c r="E1801" i="5"/>
  <c r="X1801" i="5" s="1"/>
  <c r="R1801" i="5"/>
  <c r="J1801" i="5"/>
  <c r="I1801" i="5"/>
  <c r="F1805" i="5"/>
  <c r="E1805" i="5"/>
  <c r="X1805" i="5" s="1"/>
  <c r="R1805" i="5"/>
  <c r="J1805" i="5"/>
  <c r="I1805" i="5"/>
  <c r="V1838" i="5"/>
  <c r="G1838" i="5" s="1"/>
  <c r="AB1845" i="5"/>
  <c r="V1845" i="5"/>
  <c r="G1845" i="5" s="1"/>
  <c r="AB1849" i="5"/>
  <c r="V1849" i="5"/>
  <c r="G1849" i="5" s="1"/>
  <c r="AB1861" i="5"/>
  <c r="V1861" i="5"/>
  <c r="G1861" i="5" s="1"/>
  <c r="R1874" i="5"/>
  <c r="H1874" i="5"/>
  <c r="J1874" i="5"/>
  <c r="I1874" i="5"/>
  <c r="F1874" i="5"/>
  <c r="E1874" i="5"/>
  <c r="X1874" i="5" s="1"/>
  <c r="AB1930" i="5"/>
  <c r="AB2040" i="5"/>
  <c r="T2040" i="5"/>
  <c r="S2040" i="5"/>
  <c r="E2112" i="5"/>
  <c r="X2112" i="5" s="1"/>
  <c r="R2112" i="5"/>
  <c r="J2112" i="5"/>
  <c r="H2112" i="5"/>
  <c r="G2112" i="5"/>
  <c r="F2112" i="5"/>
  <c r="I2112" i="5"/>
  <c r="R1624" i="5"/>
  <c r="R1628" i="5"/>
  <c r="R1636" i="5"/>
  <c r="R1644" i="5"/>
  <c r="R1648" i="5"/>
  <c r="R1660" i="5"/>
  <c r="R1676" i="5"/>
  <c r="R1680" i="5"/>
  <c r="R1684" i="5"/>
  <c r="R1688" i="5"/>
  <c r="R1700" i="5"/>
  <c r="R1704" i="5"/>
  <c r="R1708" i="5"/>
  <c r="R1716" i="5"/>
  <c r="R1720" i="5"/>
  <c r="R1728" i="5"/>
  <c r="J1731" i="5"/>
  <c r="S1734" i="5"/>
  <c r="I1747" i="5"/>
  <c r="E1747" i="5"/>
  <c r="X1747" i="5" s="1"/>
  <c r="AB1751" i="5"/>
  <c r="AB1755" i="5"/>
  <c r="T1755" i="5"/>
  <c r="F1757" i="5"/>
  <c r="E1757" i="5"/>
  <c r="X1757" i="5" s="1"/>
  <c r="R1757" i="5"/>
  <c r="I1757" i="5"/>
  <c r="AB1758" i="5"/>
  <c r="V1758" i="5"/>
  <c r="G1758" i="5" s="1"/>
  <c r="G1763" i="5"/>
  <c r="F1764" i="5"/>
  <c r="J1773" i="5"/>
  <c r="R1812" i="5"/>
  <c r="J1812" i="5"/>
  <c r="I1812" i="5"/>
  <c r="H1812" i="5"/>
  <c r="AB1814" i="5"/>
  <c r="G1814" i="5"/>
  <c r="G1817" i="5"/>
  <c r="AB1817" i="5"/>
  <c r="E1826" i="5"/>
  <c r="X1826" i="5" s="1"/>
  <c r="R1826" i="5"/>
  <c r="J1826" i="5"/>
  <c r="I1826" i="5"/>
  <c r="H1826" i="5"/>
  <c r="E1827" i="5"/>
  <c r="X1827" i="5" s="1"/>
  <c r="J1827" i="5"/>
  <c r="I1827" i="5"/>
  <c r="H1827" i="5"/>
  <c r="F1827" i="5"/>
  <c r="E1870" i="5"/>
  <c r="X1870" i="5" s="1"/>
  <c r="R1870" i="5"/>
  <c r="J1870" i="5"/>
  <c r="I1870" i="5"/>
  <c r="H1870" i="5"/>
  <c r="G1870" i="5"/>
  <c r="F1870" i="5"/>
  <c r="R1898" i="5"/>
  <c r="H1898" i="5"/>
  <c r="J1898" i="5"/>
  <c r="I1898" i="5"/>
  <c r="F1898" i="5"/>
  <c r="E1898" i="5"/>
  <c r="X1898" i="5" s="1"/>
  <c r="AB1901" i="5"/>
  <c r="T1901" i="5"/>
  <c r="S1901" i="5"/>
  <c r="V1930" i="5"/>
  <c r="G1930" i="5" s="1"/>
  <c r="T1952" i="5"/>
  <c r="S1952" i="5"/>
  <c r="AB1952" i="5"/>
  <c r="E2026" i="5"/>
  <c r="X2026" i="5" s="1"/>
  <c r="R2026" i="5"/>
  <c r="J2026" i="5"/>
  <c r="I2026" i="5"/>
  <c r="H2026" i="5"/>
  <c r="G2026" i="5"/>
  <c r="F2026" i="5"/>
  <c r="V1549" i="5"/>
  <c r="G1549" i="5" s="1"/>
  <c r="V1553" i="5"/>
  <c r="G1553" i="5" s="1"/>
  <c r="S1556" i="5"/>
  <c r="V1557" i="5"/>
  <c r="G1557" i="5" s="1"/>
  <c r="S1560" i="5"/>
  <c r="V1561" i="5"/>
  <c r="G1561" i="5" s="1"/>
  <c r="S1564" i="5"/>
  <c r="V1565" i="5"/>
  <c r="G1565" i="5" s="1"/>
  <c r="S1568" i="5"/>
  <c r="V1569" i="5"/>
  <c r="G1569" i="5" s="1"/>
  <c r="S1572" i="5"/>
  <c r="V1573" i="5"/>
  <c r="G1573" i="5" s="1"/>
  <c r="S1576" i="5"/>
  <c r="V1577" i="5"/>
  <c r="G1577" i="5" s="1"/>
  <c r="S1580" i="5"/>
  <c r="V1581" i="5"/>
  <c r="S1584" i="5"/>
  <c r="V1585" i="5"/>
  <c r="G1585" i="5" s="1"/>
  <c r="S1588" i="5"/>
  <c r="V1589" i="5"/>
  <c r="G1589" i="5" s="1"/>
  <c r="S1592" i="5"/>
  <c r="V1593" i="5"/>
  <c r="G1593" i="5" s="1"/>
  <c r="S1596" i="5"/>
  <c r="V1597" i="5"/>
  <c r="G1597" i="5" s="1"/>
  <c r="S1600" i="5"/>
  <c r="V1601" i="5"/>
  <c r="G1601" i="5" s="1"/>
  <c r="S1604" i="5"/>
  <c r="V1605" i="5"/>
  <c r="G1605" i="5" s="1"/>
  <c r="S1608" i="5"/>
  <c r="V1609" i="5"/>
  <c r="G1609" i="5" s="1"/>
  <c r="S1612" i="5"/>
  <c r="V1613" i="5"/>
  <c r="S1616" i="5"/>
  <c r="V1617" i="5"/>
  <c r="G1617" i="5" s="1"/>
  <c r="S1620" i="5"/>
  <c r="V1621" i="5"/>
  <c r="G1621" i="5" s="1"/>
  <c r="S1624" i="5"/>
  <c r="V1625" i="5"/>
  <c r="G1625" i="5" s="1"/>
  <c r="S1628" i="5"/>
  <c r="V1629" i="5"/>
  <c r="G1629" i="5" s="1"/>
  <c r="S1632" i="5"/>
  <c r="V1633" i="5"/>
  <c r="G1633" i="5" s="1"/>
  <c r="S1636" i="5"/>
  <c r="V1637" i="5"/>
  <c r="G1637" i="5" s="1"/>
  <c r="S1640" i="5"/>
  <c r="V1641" i="5"/>
  <c r="G1641" i="5" s="1"/>
  <c r="S1644" i="5"/>
  <c r="V1645" i="5"/>
  <c r="S1648" i="5"/>
  <c r="V1649" i="5"/>
  <c r="G1649" i="5" s="1"/>
  <c r="S1652" i="5"/>
  <c r="V1653" i="5"/>
  <c r="G1653" i="5" s="1"/>
  <c r="S1656" i="5"/>
  <c r="V1657" i="5"/>
  <c r="G1657" i="5" s="1"/>
  <c r="S1660" i="5"/>
  <c r="V1661" i="5"/>
  <c r="G1661" i="5" s="1"/>
  <c r="S1664" i="5"/>
  <c r="V1665" i="5"/>
  <c r="G1665" i="5" s="1"/>
  <c r="S1668" i="5"/>
  <c r="V1669" i="5"/>
  <c r="G1669" i="5" s="1"/>
  <c r="S1672" i="5"/>
  <c r="V1673" i="5"/>
  <c r="G1673" i="5" s="1"/>
  <c r="S1676" i="5"/>
  <c r="V1677" i="5"/>
  <c r="G1677" i="5" s="1"/>
  <c r="S1680" i="5"/>
  <c r="V1681" i="5"/>
  <c r="G1681" i="5" s="1"/>
  <c r="S1684" i="5"/>
  <c r="V1685" i="5"/>
  <c r="G1685" i="5" s="1"/>
  <c r="S1688" i="5"/>
  <c r="V1689" i="5"/>
  <c r="G1689" i="5" s="1"/>
  <c r="S1692" i="5"/>
  <c r="V1693" i="5"/>
  <c r="G1693" i="5" s="1"/>
  <c r="S1696" i="5"/>
  <c r="V1697" i="5"/>
  <c r="G1697" i="5" s="1"/>
  <c r="S1700" i="5"/>
  <c r="V1701" i="5"/>
  <c r="G1701" i="5" s="1"/>
  <c r="S1704" i="5"/>
  <c r="V1705" i="5"/>
  <c r="G1705" i="5" s="1"/>
  <c r="S1708" i="5"/>
  <c r="V1709" i="5"/>
  <c r="G1709" i="5" s="1"/>
  <c r="S1712" i="5"/>
  <c r="V1713" i="5"/>
  <c r="G1713" i="5" s="1"/>
  <c r="S1716" i="5"/>
  <c r="V1717" i="5"/>
  <c r="G1717" i="5" s="1"/>
  <c r="S1720" i="5"/>
  <c r="V1721" i="5"/>
  <c r="G1721" i="5" s="1"/>
  <c r="S1724" i="5"/>
  <c r="V1725" i="5"/>
  <c r="G1725" i="5" s="1"/>
  <c r="S1728" i="5"/>
  <c r="V1729" i="5"/>
  <c r="G1729" i="5" s="1"/>
  <c r="R1731" i="5"/>
  <c r="V1732" i="5"/>
  <c r="V1736" i="5"/>
  <c r="G1736" i="5" s="1"/>
  <c r="V1739" i="5"/>
  <c r="AB1741" i="5"/>
  <c r="V1744" i="5"/>
  <c r="G1744" i="5" s="1"/>
  <c r="AB1747" i="5"/>
  <c r="G1751" i="5"/>
  <c r="R1752" i="5"/>
  <c r="I1752" i="5"/>
  <c r="G1755" i="5"/>
  <c r="G1757" i="5"/>
  <c r="F1763" i="5"/>
  <c r="E1776" i="5"/>
  <c r="X1776" i="5" s="1"/>
  <c r="H1777" i="5"/>
  <c r="E1780" i="5"/>
  <c r="X1780" i="5" s="1"/>
  <c r="H1781" i="5"/>
  <c r="E1784" i="5"/>
  <c r="X1784" i="5" s="1"/>
  <c r="E1788" i="5"/>
  <c r="X1788" i="5" s="1"/>
  <c r="H1789" i="5"/>
  <c r="E1792" i="5"/>
  <c r="X1792" i="5" s="1"/>
  <c r="H1793" i="5"/>
  <c r="E1796" i="5"/>
  <c r="X1796" i="5" s="1"/>
  <c r="H1797" i="5"/>
  <c r="H1801" i="5"/>
  <c r="E1804" i="5"/>
  <c r="X1804" i="5" s="1"/>
  <c r="H1805" i="5"/>
  <c r="F1826" i="5"/>
  <c r="R1827" i="5"/>
  <c r="G1829" i="5"/>
  <c r="AB1829" i="5"/>
  <c r="AB1885" i="5"/>
  <c r="T1885" i="5"/>
  <c r="S1885" i="5"/>
  <c r="V2013" i="5"/>
  <c r="G1545" i="5"/>
  <c r="S1737" i="5"/>
  <c r="S1745" i="5"/>
  <c r="G1747" i="5"/>
  <c r="F1751" i="5"/>
  <c r="H1757" i="5"/>
  <c r="AB1762" i="5"/>
  <c r="AB1767" i="5"/>
  <c r="T1767" i="5"/>
  <c r="T1819" i="5"/>
  <c r="S1819" i="5"/>
  <c r="E1822" i="5"/>
  <c r="X1822" i="5" s="1"/>
  <c r="R1822" i="5"/>
  <c r="J1822" i="5"/>
  <c r="I1822" i="5"/>
  <c r="H1822" i="5"/>
  <c r="G1822" i="5"/>
  <c r="F1822" i="5"/>
  <c r="G1826" i="5"/>
  <c r="R1882" i="5"/>
  <c r="H1882" i="5"/>
  <c r="J1882" i="5"/>
  <c r="I1882" i="5"/>
  <c r="F1882" i="5"/>
  <c r="E1882" i="5"/>
  <c r="X1882" i="5" s="1"/>
  <c r="AB2001" i="5"/>
  <c r="V1737" i="5"/>
  <c r="V1742" i="5"/>
  <c r="G1742" i="5" s="1"/>
  <c r="V1745" i="5"/>
  <c r="G1748" i="5"/>
  <c r="AB1748" i="5"/>
  <c r="F1761" i="5"/>
  <c r="E1761" i="5"/>
  <c r="X1761" i="5" s="1"/>
  <c r="R1761" i="5"/>
  <c r="I1761" i="5"/>
  <c r="V1762" i="5"/>
  <c r="G1762" i="5" s="1"/>
  <c r="R1764" i="5"/>
  <c r="J1764" i="5"/>
  <c r="I1764" i="5"/>
  <c r="G1764" i="5"/>
  <c r="G1767" i="5"/>
  <c r="AB1775" i="5"/>
  <c r="T1775" i="5"/>
  <c r="AB1779" i="5"/>
  <c r="T1779" i="5"/>
  <c r="AB1783" i="5"/>
  <c r="T1783" i="5"/>
  <c r="AB1787" i="5"/>
  <c r="T1787" i="5"/>
  <c r="AB1791" i="5"/>
  <c r="T1791" i="5"/>
  <c r="AB1795" i="5"/>
  <c r="T1795" i="5"/>
  <c r="AB1799" i="5"/>
  <c r="T1799" i="5"/>
  <c r="AB1803" i="5"/>
  <c r="T1803" i="5"/>
  <c r="T1807" i="5"/>
  <c r="AB1807" i="5"/>
  <c r="R1817" i="5"/>
  <c r="I1817" i="5"/>
  <c r="J1817" i="5"/>
  <c r="H1817" i="5"/>
  <c r="F1817" i="5"/>
  <c r="E1817" i="5"/>
  <c r="X1817" i="5" s="1"/>
  <c r="G1819" i="5"/>
  <c r="T1843" i="5"/>
  <c r="S1843" i="5"/>
  <c r="AB1843" i="5"/>
  <c r="T1847" i="5"/>
  <c r="S1847" i="5"/>
  <c r="AB1847" i="5"/>
  <c r="T1851" i="5"/>
  <c r="S1851" i="5"/>
  <c r="AB1851" i="5"/>
  <c r="R1910" i="5"/>
  <c r="J1910" i="5"/>
  <c r="H1910" i="5"/>
  <c r="I1910" i="5"/>
  <c r="F1910" i="5"/>
  <c r="E1910" i="5"/>
  <c r="X1910" i="5" s="1"/>
  <c r="V1913" i="5"/>
  <c r="G1913" i="5" s="1"/>
  <c r="R1942" i="5"/>
  <c r="J1942" i="5"/>
  <c r="I1942" i="5"/>
  <c r="H1942" i="5"/>
  <c r="F1942" i="5"/>
  <c r="E1942" i="5"/>
  <c r="X1942" i="5" s="1"/>
  <c r="V2001" i="5"/>
  <c r="S1733" i="5"/>
  <c r="S1735" i="5"/>
  <c r="AB1754" i="5"/>
  <c r="V1754" i="5"/>
  <c r="AB1759" i="5"/>
  <c r="T1759" i="5"/>
  <c r="J1763" i="5"/>
  <c r="I1763" i="5"/>
  <c r="H1763" i="5"/>
  <c r="E1763" i="5"/>
  <c r="X1763" i="5" s="1"/>
  <c r="AB1771" i="5"/>
  <c r="T1771" i="5"/>
  <c r="V1775" i="5"/>
  <c r="G1775" i="5" s="1"/>
  <c r="R1776" i="5"/>
  <c r="J1776" i="5"/>
  <c r="I1776" i="5"/>
  <c r="H1776" i="5"/>
  <c r="G1776" i="5"/>
  <c r="V1779" i="5"/>
  <c r="R1780" i="5"/>
  <c r="J1780" i="5"/>
  <c r="I1780" i="5"/>
  <c r="H1780" i="5"/>
  <c r="G1780" i="5"/>
  <c r="V1783" i="5"/>
  <c r="R1784" i="5"/>
  <c r="J1784" i="5"/>
  <c r="I1784" i="5"/>
  <c r="H1784" i="5"/>
  <c r="G1784" i="5"/>
  <c r="V1787" i="5"/>
  <c r="R1788" i="5"/>
  <c r="J1788" i="5"/>
  <c r="I1788" i="5"/>
  <c r="H1788" i="5"/>
  <c r="G1788" i="5"/>
  <c r="V1791" i="5"/>
  <c r="R1792" i="5"/>
  <c r="J1792" i="5"/>
  <c r="I1792" i="5"/>
  <c r="H1792" i="5"/>
  <c r="G1792" i="5"/>
  <c r="V1795" i="5"/>
  <c r="R1796" i="5"/>
  <c r="J1796" i="5"/>
  <c r="I1796" i="5"/>
  <c r="H1796" i="5"/>
  <c r="G1796" i="5"/>
  <c r="V1799" i="5"/>
  <c r="G1799" i="5" s="1"/>
  <c r="R1800" i="5"/>
  <c r="J1800" i="5"/>
  <c r="V1803" i="5"/>
  <c r="R1804" i="5"/>
  <c r="J1804" i="5"/>
  <c r="I1804" i="5"/>
  <c r="H1804" i="5"/>
  <c r="G1804" i="5"/>
  <c r="G1807" i="5"/>
  <c r="AB1809" i="5"/>
  <c r="E1814" i="5"/>
  <c r="X1814" i="5" s="1"/>
  <c r="R1814" i="5"/>
  <c r="J1814" i="5"/>
  <c r="I1814" i="5"/>
  <c r="H1814" i="5"/>
  <c r="E1819" i="5"/>
  <c r="X1819" i="5" s="1"/>
  <c r="R1819" i="5"/>
  <c r="J1819" i="5"/>
  <c r="I1819" i="5"/>
  <c r="H1819" i="5"/>
  <c r="F1819" i="5"/>
  <c r="AB1838" i="5"/>
  <c r="AB1844" i="5"/>
  <c r="S1844" i="5"/>
  <c r="T1844" i="5"/>
  <c r="AB1848" i="5"/>
  <c r="S1848" i="5"/>
  <c r="T1848" i="5"/>
  <c r="AB1893" i="5"/>
  <c r="T1893" i="5"/>
  <c r="S1893" i="5"/>
  <c r="G1752" i="5"/>
  <c r="G1756" i="5"/>
  <c r="S1811" i="5"/>
  <c r="S1815" i="5"/>
  <c r="J1823" i="5"/>
  <c r="V1832" i="5"/>
  <c r="G1832" i="5" s="1"/>
  <c r="R1835" i="5"/>
  <c r="E1862" i="5"/>
  <c r="X1862" i="5" s="1"/>
  <c r="R1862" i="5"/>
  <c r="J1862" i="5"/>
  <c r="I1862" i="5"/>
  <c r="H1862" i="5"/>
  <c r="AB1864" i="5"/>
  <c r="T1864" i="5"/>
  <c r="S1864" i="5"/>
  <c r="R1906" i="5"/>
  <c r="H1906" i="5"/>
  <c r="J1906" i="5"/>
  <c r="I1906" i="5"/>
  <c r="F1906" i="5"/>
  <c r="E1906" i="5"/>
  <c r="X1906" i="5" s="1"/>
  <c r="V1909" i="5"/>
  <c r="G1909" i="5" s="1"/>
  <c r="R1922" i="5"/>
  <c r="J1922" i="5"/>
  <c r="H1922" i="5"/>
  <c r="I1922" i="5"/>
  <c r="F1922" i="5"/>
  <c r="E1922" i="5"/>
  <c r="X1922" i="5" s="1"/>
  <c r="AB1956" i="5"/>
  <c r="T1956" i="5"/>
  <c r="S1956" i="5"/>
  <c r="E2006" i="5"/>
  <c r="X2006" i="5" s="1"/>
  <c r="R2006" i="5"/>
  <c r="J2006" i="5"/>
  <c r="I2006" i="5"/>
  <c r="H2006" i="5"/>
  <c r="G2006" i="5"/>
  <c r="F2006" i="5"/>
  <c r="T2137" i="5"/>
  <c r="S2137" i="5"/>
  <c r="AB2137" i="5"/>
  <c r="V1811" i="5"/>
  <c r="V1820" i="5"/>
  <c r="V1825" i="5"/>
  <c r="G1825" i="5" s="1"/>
  <c r="G1827" i="5"/>
  <c r="AB1827" i="5"/>
  <c r="T1839" i="5"/>
  <c r="S1839" i="5"/>
  <c r="AB1839" i="5"/>
  <c r="R1841" i="5"/>
  <c r="AB1856" i="5"/>
  <c r="T1856" i="5"/>
  <c r="S1856" i="5"/>
  <c r="AB1860" i="5"/>
  <c r="T1860" i="5"/>
  <c r="S1860" i="5"/>
  <c r="AB1921" i="5"/>
  <c r="T1921" i="5"/>
  <c r="S1921" i="5"/>
  <c r="V1937" i="5"/>
  <c r="AB1949" i="5"/>
  <c r="T1949" i="5"/>
  <c r="S1949" i="5"/>
  <c r="V1981" i="5"/>
  <c r="AB2008" i="5"/>
  <c r="T2008" i="5"/>
  <c r="S2008" i="5"/>
  <c r="R2103" i="5"/>
  <c r="J2103" i="5"/>
  <c r="I2103" i="5"/>
  <c r="H2103" i="5"/>
  <c r="G2103" i="5"/>
  <c r="F2103" i="5"/>
  <c r="E2103" i="5"/>
  <c r="X2103" i="5" s="1"/>
  <c r="G2137" i="5"/>
  <c r="F2137" i="5"/>
  <c r="E2137" i="5"/>
  <c r="X2137" i="5" s="1"/>
  <c r="R2137" i="5"/>
  <c r="J2137" i="5"/>
  <c r="I2137" i="5"/>
  <c r="H2137" i="5"/>
  <c r="T1762" i="5"/>
  <c r="T1766" i="5"/>
  <c r="T1770" i="5"/>
  <c r="T1774" i="5"/>
  <c r="S1808" i="5"/>
  <c r="V1813" i="5"/>
  <c r="G1813" i="5" s="1"/>
  <c r="G1815" i="5"/>
  <c r="AB1815" i="5"/>
  <c r="S1816" i="5"/>
  <c r="AB1820" i="5"/>
  <c r="S1823" i="5"/>
  <c r="T1828" i="5"/>
  <c r="V1830" i="5"/>
  <c r="G1830" i="5" s="1"/>
  <c r="T1835" i="5"/>
  <c r="S1835" i="5"/>
  <c r="AB1835" i="5"/>
  <c r="T1836" i="5"/>
  <c r="AB1840" i="5"/>
  <c r="V1879" i="5"/>
  <c r="G1879" i="5" s="1"/>
  <c r="V1887" i="5"/>
  <c r="G1887" i="5" s="1"/>
  <c r="V1895" i="5"/>
  <c r="G1895" i="5" s="1"/>
  <c r="V1921" i="5"/>
  <c r="G1921" i="5" s="1"/>
  <c r="E1943" i="5"/>
  <c r="X1943" i="5" s="1"/>
  <c r="R1943" i="5"/>
  <c r="J1943" i="5"/>
  <c r="I1943" i="5"/>
  <c r="H1943" i="5"/>
  <c r="G1943" i="5"/>
  <c r="F1943" i="5"/>
  <c r="V1949" i="5"/>
  <c r="V1969" i="5"/>
  <c r="E1994" i="5"/>
  <c r="X1994" i="5" s="1"/>
  <c r="R1994" i="5"/>
  <c r="J1994" i="5"/>
  <c r="I1994" i="5"/>
  <c r="H1994" i="5"/>
  <c r="G1994" i="5"/>
  <c r="F1994" i="5"/>
  <c r="AB2020" i="5"/>
  <c r="T2020" i="5"/>
  <c r="S2020" i="5"/>
  <c r="V2081" i="5"/>
  <c r="G2081" i="5" s="1"/>
  <c r="R2083" i="5"/>
  <c r="J2083" i="5"/>
  <c r="I2083" i="5"/>
  <c r="H2083" i="5"/>
  <c r="G2083" i="5"/>
  <c r="F2083" i="5"/>
  <c r="E2083" i="5"/>
  <c r="X2083" i="5" s="1"/>
  <c r="V1770" i="5"/>
  <c r="G1770" i="5" s="1"/>
  <c r="V1774" i="5"/>
  <c r="G1774" i="5" s="1"/>
  <c r="V1778" i="5"/>
  <c r="V1782" i="5"/>
  <c r="G1782" i="5" s="1"/>
  <c r="V1786" i="5"/>
  <c r="G1786" i="5" s="1"/>
  <c r="V1790" i="5"/>
  <c r="V1794" i="5"/>
  <c r="G1794" i="5" s="1"/>
  <c r="V1798" i="5"/>
  <c r="V1802" i="5"/>
  <c r="G1802" i="5" s="1"/>
  <c r="V1806" i="5"/>
  <c r="G1806" i="5" s="1"/>
  <c r="F1815" i="5"/>
  <c r="T1816" i="5"/>
  <c r="V1818" i="5"/>
  <c r="G1818" i="5" s="1"/>
  <c r="AB1825" i="5"/>
  <c r="V1828" i="5"/>
  <c r="G1828" i="5" s="1"/>
  <c r="V1833" i="5"/>
  <c r="X1835" i="5"/>
  <c r="V1840" i="5"/>
  <c r="G1840" i="5" s="1"/>
  <c r="E1842" i="5"/>
  <c r="X1842" i="5" s="1"/>
  <c r="R1842" i="5"/>
  <c r="J1842" i="5"/>
  <c r="E1846" i="5"/>
  <c r="X1846" i="5" s="1"/>
  <c r="R1846" i="5"/>
  <c r="J1846" i="5"/>
  <c r="H1846" i="5"/>
  <c r="E1850" i="5"/>
  <c r="X1850" i="5" s="1"/>
  <c r="R1850" i="5"/>
  <c r="J1850" i="5"/>
  <c r="H1850" i="5"/>
  <c r="AB1853" i="5"/>
  <c r="V1853" i="5"/>
  <c r="G1853" i="5" s="1"/>
  <c r="T1855" i="5"/>
  <c r="S1855" i="5"/>
  <c r="V1903" i="5"/>
  <c r="G1903" i="5" s="1"/>
  <c r="G1910" i="5"/>
  <c r="AB1917" i="5"/>
  <c r="T1917" i="5"/>
  <c r="S1917" i="5"/>
  <c r="G1942" i="5"/>
  <c r="E1974" i="5"/>
  <c r="X1974" i="5" s="1"/>
  <c r="R1974" i="5"/>
  <c r="J1974" i="5"/>
  <c r="I1974" i="5"/>
  <c r="H1974" i="5"/>
  <c r="G1974" i="5"/>
  <c r="F1974" i="5"/>
  <c r="AB2033" i="5"/>
  <c r="V2045" i="5"/>
  <c r="G2045" i="5" s="1"/>
  <c r="AB2082" i="5"/>
  <c r="T2082" i="5"/>
  <c r="S2082" i="5"/>
  <c r="V1808" i="5"/>
  <c r="G1808" i="5" s="1"/>
  <c r="S1812" i="5"/>
  <c r="H1815" i="5"/>
  <c r="V1816" i="5"/>
  <c r="V1821" i="5"/>
  <c r="G1823" i="5"/>
  <c r="AB1823" i="5"/>
  <c r="F1835" i="5"/>
  <c r="V1836" i="5"/>
  <c r="R1837" i="5"/>
  <c r="I1837" i="5"/>
  <c r="H1837" i="5"/>
  <c r="AB1852" i="5"/>
  <c r="S1852" i="5"/>
  <c r="AB1869" i="5"/>
  <c r="V1869" i="5"/>
  <c r="G1869" i="5" s="1"/>
  <c r="G1874" i="5"/>
  <c r="R1878" i="5"/>
  <c r="H1878" i="5"/>
  <c r="F1878" i="5"/>
  <c r="E1878" i="5"/>
  <c r="X1878" i="5" s="1"/>
  <c r="J1878" i="5"/>
  <c r="G1882" i="5"/>
  <c r="R1886" i="5"/>
  <c r="H1886" i="5"/>
  <c r="F1886" i="5"/>
  <c r="E1886" i="5"/>
  <c r="X1886" i="5" s="1"/>
  <c r="J1886" i="5"/>
  <c r="G1890" i="5"/>
  <c r="R1894" i="5"/>
  <c r="H1894" i="5"/>
  <c r="F1894" i="5"/>
  <c r="E1894" i="5"/>
  <c r="X1894" i="5" s="1"/>
  <c r="J1894" i="5"/>
  <c r="G1898" i="5"/>
  <c r="AB1906" i="5"/>
  <c r="R1914" i="5"/>
  <c r="J1914" i="5"/>
  <c r="H1914" i="5"/>
  <c r="I1914" i="5"/>
  <c r="F1914" i="5"/>
  <c r="E1914" i="5"/>
  <c r="X1914" i="5" s="1"/>
  <c r="V1917" i="5"/>
  <c r="G1917" i="5" s="1"/>
  <c r="E1923" i="5"/>
  <c r="X1923" i="5" s="1"/>
  <c r="R1923" i="5"/>
  <c r="J1923" i="5"/>
  <c r="H1923" i="5"/>
  <c r="G1923" i="5"/>
  <c r="F1923" i="5"/>
  <c r="AB1929" i="5"/>
  <c r="T1929" i="5"/>
  <c r="S1929" i="5"/>
  <c r="V1950" i="5"/>
  <c r="G1950" i="5" s="1"/>
  <c r="AB1976" i="5"/>
  <c r="T1976" i="5"/>
  <c r="S1976" i="5"/>
  <c r="V2033" i="5"/>
  <c r="G2033" i="5" s="1"/>
  <c r="I2050" i="5"/>
  <c r="H2050" i="5"/>
  <c r="R2050" i="5"/>
  <c r="J2050" i="5"/>
  <c r="F2050" i="5"/>
  <c r="E2050" i="5"/>
  <c r="X2050" i="5" s="1"/>
  <c r="I2058" i="5"/>
  <c r="H2058" i="5"/>
  <c r="R2058" i="5"/>
  <c r="J2058" i="5"/>
  <c r="F2058" i="5"/>
  <c r="E2058" i="5"/>
  <c r="X2058" i="5" s="1"/>
  <c r="I2066" i="5"/>
  <c r="H2066" i="5"/>
  <c r="R2066" i="5"/>
  <c r="J2066" i="5"/>
  <c r="F2066" i="5"/>
  <c r="E2066" i="5"/>
  <c r="X2066" i="5" s="1"/>
  <c r="G1812" i="5"/>
  <c r="I1815" i="5"/>
  <c r="F1823" i="5"/>
  <c r="H1835" i="5"/>
  <c r="X1837" i="5"/>
  <c r="I1839" i="5"/>
  <c r="F1842" i="5"/>
  <c r="G1862" i="5"/>
  <c r="AB1865" i="5"/>
  <c r="V1865" i="5"/>
  <c r="G1865" i="5" s="1"/>
  <c r="G1878" i="5"/>
  <c r="G1886" i="5"/>
  <c r="G1894" i="5"/>
  <c r="R1902" i="5"/>
  <c r="H1902" i="5"/>
  <c r="F1902" i="5"/>
  <c r="E1902" i="5"/>
  <c r="X1902" i="5" s="1"/>
  <c r="J1902" i="5"/>
  <c r="G1906" i="5"/>
  <c r="AB1913" i="5"/>
  <c r="T1913" i="5"/>
  <c r="S1913" i="5"/>
  <c r="G1922" i="5"/>
  <c r="T1940" i="5"/>
  <c r="S1940" i="5"/>
  <c r="E1962" i="5"/>
  <c r="X1962" i="5" s="1"/>
  <c r="R1962" i="5"/>
  <c r="J1962" i="5"/>
  <c r="I1962" i="5"/>
  <c r="H1962" i="5"/>
  <c r="G1962" i="5"/>
  <c r="F1962" i="5"/>
  <c r="AB1988" i="5"/>
  <c r="T1988" i="5"/>
  <c r="S1988" i="5"/>
  <c r="E2038" i="5"/>
  <c r="X2038" i="5" s="1"/>
  <c r="R2038" i="5"/>
  <c r="J2038" i="5"/>
  <c r="I2038" i="5"/>
  <c r="H2038" i="5"/>
  <c r="G2038" i="5"/>
  <c r="F2038" i="5"/>
  <c r="E2096" i="5"/>
  <c r="X2096" i="5" s="1"/>
  <c r="R2096" i="5"/>
  <c r="J2096" i="5"/>
  <c r="H2096" i="5"/>
  <c r="G2096" i="5"/>
  <c r="F2096" i="5"/>
  <c r="G2165" i="5"/>
  <c r="F2165" i="5"/>
  <c r="E2165" i="5"/>
  <c r="X2165" i="5" s="1"/>
  <c r="R2165" i="5"/>
  <c r="J2165" i="5"/>
  <c r="I2165" i="5"/>
  <c r="H2165" i="5"/>
  <c r="S1875" i="5"/>
  <c r="I1877" i="5"/>
  <c r="F1877" i="5"/>
  <c r="X1877" i="5"/>
  <c r="T1880" i="5"/>
  <c r="S1883" i="5"/>
  <c r="I1885" i="5"/>
  <c r="F1885" i="5"/>
  <c r="X1885" i="5"/>
  <c r="T1888" i="5"/>
  <c r="S1891" i="5"/>
  <c r="I1893" i="5"/>
  <c r="F1893" i="5"/>
  <c r="X1893" i="5"/>
  <c r="T1896" i="5"/>
  <c r="S1899" i="5"/>
  <c r="I1901" i="5"/>
  <c r="F1901" i="5"/>
  <c r="X1901" i="5"/>
  <c r="T1904" i="5"/>
  <c r="E1907" i="5"/>
  <c r="X1907" i="5" s="1"/>
  <c r="J1907" i="5"/>
  <c r="E1911" i="5"/>
  <c r="X1911" i="5" s="1"/>
  <c r="J1911" i="5"/>
  <c r="E1915" i="5"/>
  <c r="X1915" i="5" s="1"/>
  <c r="J1915" i="5"/>
  <c r="E1919" i="5"/>
  <c r="X1919" i="5" s="1"/>
  <c r="J1919" i="5"/>
  <c r="V1929" i="5"/>
  <c r="T1932" i="5"/>
  <c r="S1932" i="5"/>
  <c r="R1934" i="5"/>
  <c r="J1934" i="5"/>
  <c r="I1934" i="5"/>
  <c r="H1934" i="5"/>
  <c r="AB1941" i="5"/>
  <c r="V1957" i="5"/>
  <c r="AB1964" i="5"/>
  <c r="T1964" i="5"/>
  <c r="S1964" i="5"/>
  <c r="AB1977" i="5"/>
  <c r="E1982" i="5"/>
  <c r="X1982" i="5" s="1"/>
  <c r="R1982" i="5"/>
  <c r="J1982" i="5"/>
  <c r="I1982" i="5"/>
  <c r="H1982" i="5"/>
  <c r="V1989" i="5"/>
  <c r="G1989" i="5" s="1"/>
  <c r="AB1996" i="5"/>
  <c r="T1996" i="5"/>
  <c r="S1996" i="5"/>
  <c r="AB2009" i="5"/>
  <c r="E2014" i="5"/>
  <c r="X2014" i="5" s="1"/>
  <c r="R2014" i="5"/>
  <c r="J2014" i="5"/>
  <c r="I2014" i="5"/>
  <c r="H2014" i="5"/>
  <c r="V2021" i="5"/>
  <c r="AB2028" i="5"/>
  <c r="T2028" i="5"/>
  <c r="S2028" i="5"/>
  <c r="AB2041" i="5"/>
  <c r="E2046" i="5"/>
  <c r="X2046" i="5" s="1"/>
  <c r="R2046" i="5"/>
  <c r="J2046" i="5"/>
  <c r="I2046" i="5"/>
  <c r="H2046" i="5"/>
  <c r="I2074" i="5"/>
  <c r="H2074" i="5"/>
  <c r="R2074" i="5"/>
  <c r="J2074" i="5"/>
  <c r="F2074" i="5"/>
  <c r="G2082" i="5"/>
  <c r="V2262" i="5"/>
  <c r="G2262" i="5" s="1"/>
  <c r="E1883" i="5"/>
  <c r="X1883" i="5" s="1"/>
  <c r="J1883" i="5"/>
  <c r="E1891" i="5"/>
  <c r="X1891" i="5" s="1"/>
  <c r="J1891" i="5"/>
  <c r="J1899" i="5"/>
  <c r="T1907" i="5"/>
  <c r="S1907" i="5"/>
  <c r="T1911" i="5"/>
  <c r="S1911" i="5"/>
  <c r="T1915" i="5"/>
  <c r="S1915" i="5"/>
  <c r="T1919" i="5"/>
  <c r="S1919" i="5"/>
  <c r="T1923" i="5"/>
  <c r="S1923" i="5"/>
  <c r="AB1923" i="5"/>
  <c r="V1941" i="5"/>
  <c r="T1944" i="5"/>
  <c r="S1944" i="5"/>
  <c r="E1947" i="5"/>
  <c r="X1947" i="5" s="1"/>
  <c r="R1947" i="5"/>
  <c r="J1947" i="5"/>
  <c r="E1970" i="5"/>
  <c r="X1970" i="5" s="1"/>
  <c r="R1970" i="5"/>
  <c r="J1970" i="5"/>
  <c r="I1970" i="5"/>
  <c r="H1970" i="5"/>
  <c r="V1977" i="5"/>
  <c r="G1977" i="5" s="1"/>
  <c r="AB1984" i="5"/>
  <c r="T1984" i="5"/>
  <c r="S1984" i="5"/>
  <c r="E2002" i="5"/>
  <c r="X2002" i="5" s="1"/>
  <c r="R2002" i="5"/>
  <c r="J2002" i="5"/>
  <c r="I2002" i="5"/>
  <c r="H2002" i="5"/>
  <c r="V2009" i="5"/>
  <c r="G2009" i="5" s="1"/>
  <c r="AB2016" i="5"/>
  <c r="T2016" i="5"/>
  <c r="S2016" i="5"/>
  <c r="J2034" i="5"/>
  <c r="V2041" i="5"/>
  <c r="G2041" i="5" s="1"/>
  <c r="T2048" i="5"/>
  <c r="S2048" i="5"/>
  <c r="AB2048" i="5"/>
  <c r="I2082" i="5"/>
  <c r="H2082" i="5"/>
  <c r="R2082" i="5"/>
  <c r="J2082" i="5"/>
  <c r="F2082" i="5"/>
  <c r="E2082" i="5"/>
  <c r="X2082" i="5" s="1"/>
  <c r="E2100" i="5"/>
  <c r="X2100" i="5" s="1"/>
  <c r="R2100" i="5"/>
  <c r="J2100" i="5"/>
  <c r="H2100" i="5"/>
  <c r="G2100" i="5"/>
  <c r="F2100" i="5"/>
  <c r="R2107" i="5"/>
  <c r="J2107" i="5"/>
  <c r="I2107" i="5"/>
  <c r="H2107" i="5"/>
  <c r="G2107" i="5"/>
  <c r="F2107" i="5"/>
  <c r="E2107" i="5"/>
  <c r="X2107" i="5" s="1"/>
  <c r="R2155" i="5"/>
  <c r="J2155" i="5"/>
  <c r="I2155" i="5"/>
  <c r="H2155" i="5"/>
  <c r="G2155" i="5"/>
  <c r="F2155" i="5"/>
  <c r="E2155" i="5"/>
  <c r="X2155" i="5" s="1"/>
  <c r="J2246" i="5"/>
  <c r="I2246" i="5"/>
  <c r="H2246" i="5"/>
  <c r="E2246" i="5"/>
  <c r="X2246" i="5" s="1"/>
  <c r="R2246" i="5"/>
  <c r="F2246" i="5"/>
  <c r="J2250" i="5"/>
  <c r="I2250" i="5"/>
  <c r="H2250" i="5"/>
  <c r="E2250" i="5"/>
  <c r="X2250" i="5" s="1"/>
  <c r="R2250" i="5"/>
  <c r="F2250" i="5"/>
  <c r="V1844" i="5"/>
  <c r="G1844" i="5" s="1"/>
  <c r="V1848" i="5"/>
  <c r="G1848" i="5" s="1"/>
  <c r="V1852" i="5"/>
  <c r="V1856" i="5"/>
  <c r="G1856" i="5" s="1"/>
  <c r="S1859" i="5"/>
  <c r="V1860" i="5"/>
  <c r="G1860" i="5" s="1"/>
  <c r="S1863" i="5"/>
  <c r="V1864" i="5"/>
  <c r="G1864" i="5" s="1"/>
  <c r="S1867" i="5"/>
  <c r="V1868" i="5"/>
  <c r="G1868" i="5" s="1"/>
  <c r="S1871" i="5"/>
  <c r="F1872" i="5"/>
  <c r="G1877" i="5"/>
  <c r="E1880" i="5"/>
  <c r="X1880" i="5" s="1"/>
  <c r="AB1880" i="5"/>
  <c r="G1885" i="5"/>
  <c r="E1888" i="5"/>
  <c r="X1888" i="5" s="1"/>
  <c r="AB1888" i="5"/>
  <c r="G1893" i="5"/>
  <c r="E1896" i="5"/>
  <c r="X1896" i="5" s="1"/>
  <c r="AB1896" i="5"/>
  <c r="G1901" i="5"/>
  <c r="E1904" i="5"/>
  <c r="X1904" i="5" s="1"/>
  <c r="AB1904" i="5"/>
  <c r="AB1907" i="5"/>
  <c r="AB1911" i="5"/>
  <c r="AB1915" i="5"/>
  <c r="AB1919" i="5"/>
  <c r="T1924" i="5"/>
  <c r="S1924" i="5"/>
  <c r="R1926" i="5"/>
  <c r="J1926" i="5"/>
  <c r="I1926" i="5"/>
  <c r="H1926" i="5"/>
  <c r="E1927" i="5"/>
  <c r="X1927" i="5" s="1"/>
  <c r="R1927" i="5"/>
  <c r="J1927" i="5"/>
  <c r="AB1944" i="5"/>
  <c r="V1953" i="5"/>
  <c r="V1965" i="5"/>
  <c r="G1965" i="5" s="1"/>
  <c r="AB1972" i="5"/>
  <c r="T1972" i="5"/>
  <c r="S1972" i="5"/>
  <c r="E1990" i="5"/>
  <c r="X1990" i="5" s="1"/>
  <c r="R1990" i="5"/>
  <c r="J1990" i="5"/>
  <c r="I1990" i="5"/>
  <c r="H1990" i="5"/>
  <c r="V1997" i="5"/>
  <c r="G1997" i="5" s="1"/>
  <c r="AB2004" i="5"/>
  <c r="T2004" i="5"/>
  <c r="S2004" i="5"/>
  <c r="E2022" i="5"/>
  <c r="X2022" i="5" s="1"/>
  <c r="R2022" i="5"/>
  <c r="J2022" i="5"/>
  <c r="I2022" i="5"/>
  <c r="H2022" i="5"/>
  <c r="V2029" i="5"/>
  <c r="G2029" i="5" s="1"/>
  <c r="AB2036" i="5"/>
  <c r="T2036" i="5"/>
  <c r="S2036" i="5"/>
  <c r="I2078" i="5"/>
  <c r="H2078" i="5"/>
  <c r="R2078" i="5"/>
  <c r="J2078" i="5"/>
  <c r="F2078" i="5"/>
  <c r="E2078" i="5"/>
  <c r="X2078" i="5" s="1"/>
  <c r="V2087" i="5"/>
  <c r="G2087" i="5" s="1"/>
  <c r="E2148" i="5"/>
  <c r="X2148" i="5" s="1"/>
  <c r="R2148" i="5"/>
  <c r="J2148" i="5"/>
  <c r="I2148" i="5"/>
  <c r="H2148" i="5"/>
  <c r="G2148" i="5"/>
  <c r="F2148" i="5"/>
  <c r="G1872" i="5"/>
  <c r="AB1875" i="5"/>
  <c r="H1877" i="5"/>
  <c r="F1880" i="5"/>
  <c r="F1883" i="5"/>
  <c r="AB1883" i="5"/>
  <c r="H1885" i="5"/>
  <c r="F1888" i="5"/>
  <c r="F1891" i="5"/>
  <c r="AB1891" i="5"/>
  <c r="H1893" i="5"/>
  <c r="F1896" i="5"/>
  <c r="T1897" i="5"/>
  <c r="AB1899" i="5"/>
  <c r="H1901" i="5"/>
  <c r="F1904" i="5"/>
  <c r="T1905" i="5"/>
  <c r="F1907" i="5"/>
  <c r="T1908" i="5"/>
  <c r="F1911" i="5"/>
  <c r="T1912" i="5"/>
  <c r="F1915" i="5"/>
  <c r="T1916" i="5"/>
  <c r="F1919" i="5"/>
  <c r="T1920" i="5"/>
  <c r="AB1924" i="5"/>
  <c r="AB1926" i="5"/>
  <c r="V1933" i="5"/>
  <c r="G1933" i="5" s="1"/>
  <c r="E1934" i="5"/>
  <c r="X1934" i="5" s="1"/>
  <c r="T1936" i="5"/>
  <c r="S1936" i="5"/>
  <c r="R1938" i="5"/>
  <c r="J1938" i="5"/>
  <c r="I1938" i="5"/>
  <c r="H1938" i="5"/>
  <c r="AB1945" i="5"/>
  <c r="AB1960" i="5"/>
  <c r="T1960" i="5"/>
  <c r="S1960" i="5"/>
  <c r="AB1973" i="5"/>
  <c r="E1978" i="5"/>
  <c r="X1978" i="5" s="1"/>
  <c r="R1978" i="5"/>
  <c r="J1978" i="5"/>
  <c r="I1978" i="5"/>
  <c r="H1978" i="5"/>
  <c r="V1985" i="5"/>
  <c r="AB1992" i="5"/>
  <c r="T1992" i="5"/>
  <c r="S1992" i="5"/>
  <c r="AB2005" i="5"/>
  <c r="E2010" i="5"/>
  <c r="X2010" i="5" s="1"/>
  <c r="R2010" i="5"/>
  <c r="V2017" i="5"/>
  <c r="G2017" i="5" s="1"/>
  <c r="AB2024" i="5"/>
  <c r="T2024" i="5"/>
  <c r="S2024" i="5"/>
  <c r="AB2037" i="5"/>
  <c r="G2050" i="5"/>
  <c r="G2058" i="5"/>
  <c r="E2088" i="5"/>
  <c r="X2088" i="5" s="1"/>
  <c r="R2088" i="5"/>
  <c r="I2088" i="5"/>
  <c r="H2088" i="5"/>
  <c r="G2088" i="5"/>
  <c r="F2088" i="5"/>
  <c r="R2095" i="5"/>
  <c r="J2095" i="5"/>
  <c r="I2095" i="5"/>
  <c r="H2095" i="5"/>
  <c r="G2095" i="5"/>
  <c r="F2095" i="5"/>
  <c r="E2095" i="5"/>
  <c r="X2095" i="5" s="1"/>
  <c r="E2104" i="5"/>
  <c r="X2104" i="5" s="1"/>
  <c r="R2104" i="5"/>
  <c r="J2104" i="5"/>
  <c r="H2104" i="5"/>
  <c r="G2104" i="5"/>
  <c r="F2104" i="5"/>
  <c r="R2111" i="5"/>
  <c r="J2111" i="5"/>
  <c r="I2111" i="5"/>
  <c r="H2111" i="5"/>
  <c r="G2111" i="5"/>
  <c r="F2111" i="5"/>
  <c r="E2111" i="5"/>
  <c r="X2111" i="5" s="1"/>
  <c r="AB2147" i="5"/>
  <c r="V1851" i="5"/>
  <c r="G1851" i="5" s="1"/>
  <c r="V1855" i="5"/>
  <c r="G1855" i="5" s="1"/>
  <c r="V1859" i="5"/>
  <c r="G1859" i="5" s="1"/>
  <c r="V1863" i="5"/>
  <c r="G1863" i="5" s="1"/>
  <c r="V1867" i="5"/>
  <c r="G1867" i="5" s="1"/>
  <c r="V1871" i="5"/>
  <c r="G1871" i="5" s="1"/>
  <c r="H1872" i="5"/>
  <c r="I1873" i="5"/>
  <c r="F1873" i="5"/>
  <c r="T1876" i="5"/>
  <c r="J1877" i="5"/>
  <c r="H1880" i="5"/>
  <c r="I1881" i="5"/>
  <c r="F1881" i="5"/>
  <c r="T1884" i="5"/>
  <c r="J1885" i="5"/>
  <c r="H1888" i="5"/>
  <c r="I1889" i="5"/>
  <c r="F1889" i="5"/>
  <c r="T1892" i="5"/>
  <c r="J1893" i="5"/>
  <c r="H1896" i="5"/>
  <c r="I1897" i="5"/>
  <c r="F1897" i="5"/>
  <c r="T1900" i="5"/>
  <c r="J1901" i="5"/>
  <c r="H1904" i="5"/>
  <c r="I1905" i="5"/>
  <c r="F1905" i="5"/>
  <c r="G1907" i="5"/>
  <c r="G1911" i="5"/>
  <c r="G1915" i="5"/>
  <c r="G1919" i="5"/>
  <c r="F1934" i="5"/>
  <c r="V1945" i="5"/>
  <c r="T1948" i="5"/>
  <c r="S1948" i="5"/>
  <c r="V1973" i="5"/>
  <c r="G1973" i="5" s="1"/>
  <c r="AB1980" i="5"/>
  <c r="T1980" i="5"/>
  <c r="S1980" i="5"/>
  <c r="F1982" i="5"/>
  <c r="E1998" i="5"/>
  <c r="X1998" i="5" s="1"/>
  <c r="R1998" i="5"/>
  <c r="J1998" i="5"/>
  <c r="I1998" i="5"/>
  <c r="H1998" i="5"/>
  <c r="V2005" i="5"/>
  <c r="AB2012" i="5"/>
  <c r="T2012" i="5"/>
  <c r="S2012" i="5"/>
  <c r="F2014" i="5"/>
  <c r="E2030" i="5"/>
  <c r="X2030" i="5" s="1"/>
  <c r="R2030" i="5"/>
  <c r="J2030" i="5"/>
  <c r="I2030" i="5"/>
  <c r="H2030" i="5"/>
  <c r="V2037" i="5"/>
  <c r="G2037" i="5" s="1"/>
  <c r="AB2044" i="5"/>
  <c r="T2044" i="5"/>
  <c r="S2044" i="5"/>
  <c r="F2046" i="5"/>
  <c r="R2055" i="5"/>
  <c r="J2055" i="5"/>
  <c r="I2055" i="5"/>
  <c r="H2055" i="5"/>
  <c r="R2063" i="5"/>
  <c r="J2063" i="5"/>
  <c r="I2063" i="5"/>
  <c r="H2063" i="5"/>
  <c r="G2066" i="5"/>
  <c r="AB2114" i="5"/>
  <c r="T2114" i="5"/>
  <c r="S2114" i="5"/>
  <c r="AB2117" i="5"/>
  <c r="T2117" i="5"/>
  <c r="S2117" i="5"/>
  <c r="V2147" i="5"/>
  <c r="G2147" i="5" s="1"/>
  <c r="AB2174" i="5"/>
  <c r="T2174" i="5"/>
  <c r="S2174" i="5"/>
  <c r="R2223" i="5"/>
  <c r="J2223" i="5"/>
  <c r="F2223" i="5"/>
  <c r="E2223" i="5"/>
  <c r="X2223" i="5" s="1"/>
  <c r="I2223" i="5"/>
  <c r="H2223" i="5"/>
  <c r="G1835" i="5"/>
  <c r="G1839" i="5"/>
  <c r="G1843" i="5"/>
  <c r="G1847" i="5"/>
  <c r="E1873" i="5"/>
  <c r="X1873" i="5" s="1"/>
  <c r="AB1873" i="5"/>
  <c r="R1877" i="5"/>
  <c r="E1881" i="5"/>
  <c r="X1881" i="5" s="1"/>
  <c r="AB1881" i="5"/>
  <c r="H1883" i="5"/>
  <c r="X1884" i="5"/>
  <c r="R1885" i="5"/>
  <c r="E1889" i="5"/>
  <c r="X1889" i="5" s="1"/>
  <c r="AB1889" i="5"/>
  <c r="H1891" i="5"/>
  <c r="R1893" i="5"/>
  <c r="E1897" i="5"/>
  <c r="X1897" i="5" s="1"/>
  <c r="R1901" i="5"/>
  <c r="E1905" i="5"/>
  <c r="X1905" i="5" s="1"/>
  <c r="H1907" i="5"/>
  <c r="AB1908" i="5"/>
  <c r="H1911" i="5"/>
  <c r="AB1912" i="5"/>
  <c r="H1915" i="5"/>
  <c r="AB1916" i="5"/>
  <c r="H1919" i="5"/>
  <c r="AB1920" i="5"/>
  <c r="V1925" i="5"/>
  <c r="G1925" i="5" s="1"/>
  <c r="E1926" i="5"/>
  <c r="X1926" i="5" s="1"/>
  <c r="T1928" i="5"/>
  <c r="S1928" i="5"/>
  <c r="E1931" i="5"/>
  <c r="X1931" i="5" s="1"/>
  <c r="R1931" i="5"/>
  <c r="J1931" i="5"/>
  <c r="AB1937" i="5"/>
  <c r="S1941" i="5"/>
  <c r="F1947" i="5"/>
  <c r="AB1948" i="5"/>
  <c r="AB1950" i="5"/>
  <c r="V1954" i="5"/>
  <c r="G1954" i="5" s="1"/>
  <c r="V1961" i="5"/>
  <c r="G1961" i="5" s="1"/>
  <c r="AB1968" i="5"/>
  <c r="T1968" i="5"/>
  <c r="S1968" i="5"/>
  <c r="F1970" i="5"/>
  <c r="AB1981" i="5"/>
  <c r="G1982" i="5"/>
  <c r="E1986" i="5"/>
  <c r="X1986" i="5" s="1"/>
  <c r="R1986" i="5"/>
  <c r="J1986" i="5"/>
  <c r="I1986" i="5"/>
  <c r="H1986" i="5"/>
  <c r="V1993" i="5"/>
  <c r="G1993" i="5" s="1"/>
  <c r="AB2000" i="5"/>
  <c r="T2000" i="5"/>
  <c r="S2000" i="5"/>
  <c r="F2002" i="5"/>
  <c r="AB2013" i="5"/>
  <c r="G2014" i="5"/>
  <c r="E2018" i="5"/>
  <c r="X2018" i="5" s="1"/>
  <c r="R2018" i="5"/>
  <c r="J2018" i="5"/>
  <c r="I2018" i="5"/>
  <c r="H2018" i="5"/>
  <c r="V2025" i="5"/>
  <c r="G2025" i="5" s="1"/>
  <c r="AB2032" i="5"/>
  <c r="T2032" i="5"/>
  <c r="S2032" i="5"/>
  <c r="F2034" i="5"/>
  <c r="AB2045" i="5"/>
  <c r="G2046" i="5"/>
  <c r="S2053" i="5"/>
  <c r="E2055" i="5"/>
  <c r="X2055" i="5" s="1"/>
  <c r="S2061" i="5"/>
  <c r="E2063" i="5"/>
  <c r="X2063" i="5" s="1"/>
  <c r="R2071" i="5"/>
  <c r="J2071" i="5"/>
  <c r="I2071" i="5"/>
  <c r="H2071" i="5"/>
  <c r="G2074" i="5"/>
  <c r="T2081" i="5"/>
  <c r="AB2081" i="5"/>
  <c r="S2081" i="5"/>
  <c r="E2092" i="5"/>
  <c r="X2092" i="5" s="1"/>
  <c r="R2092" i="5"/>
  <c r="J2092" i="5"/>
  <c r="H2092" i="5"/>
  <c r="G2092" i="5"/>
  <c r="F2092" i="5"/>
  <c r="E2108" i="5"/>
  <c r="X2108" i="5" s="1"/>
  <c r="R2108" i="5"/>
  <c r="J2108" i="5"/>
  <c r="H2108" i="5"/>
  <c r="G2108" i="5"/>
  <c r="F2108" i="5"/>
  <c r="T2141" i="5"/>
  <c r="S2141" i="5"/>
  <c r="AB2141" i="5"/>
  <c r="V2170" i="5"/>
  <c r="G2170" i="5" s="1"/>
  <c r="J1955" i="5"/>
  <c r="J1959" i="5"/>
  <c r="J1963" i="5"/>
  <c r="J1967" i="5"/>
  <c r="J1971" i="5"/>
  <c r="J1975" i="5"/>
  <c r="J1979" i="5"/>
  <c r="J1983" i="5"/>
  <c r="J1987" i="5"/>
  <c r="J1991" i="5"/>
  <c r="J1995" i="5"/>
  <c r="J1999" i="5"/>
  <c r="J2003" i="5"/>
  <c r="J2007" i="5"/>
  <c r="J2011" i="5"/>
  <c r="J2019" i="5"/>
  <c r="J2023" i="5"/>
  <c r="J2027" i="5"/>
  <c r="J2031" i="5"/>
  <c r="J2035" i="5"/>
  <c r="J2039" i="5"/>
  <c r="J2047" i="5"/>
  <c r="V2048" i="5"/>
  <c r="G2048" i="5" s="1"/>
  <c r="H2052" i="5"/>
  <c r="V2053" i="5"/>
  <c r="G2053" i="5" s="1"/>
  <c r="S2054" i="5"/>
  <c r="G2055" i="5"/>
  <c r="T2056" i="5"/>
  <c r="S2056" i="5"/>
  <c r="H2060" i="5"/>
  <c r="V2061" i="5"/>
  <c r="G2061" i="5" s="1"/>
  <c r="S2062" i="5"/>
  <c r="G2063" i="5"/>
  <c r="T2064" i="5"/>
  <c r="S2064" i="5"/>
  <c r="V2069" i="5"/>
  <c r="G2069" i="5" s="1"/>
  <c r="S2070" i="5"/>
  <c r="G2071" i="5"/>
  <c r="T2072" i="5"/>
  <c r="S2072" i="5"/>
  <c r="V2077" i="5"/>
  <c r="G2077" i="5" s="1"/>
  <c r="AB2078" i="5"/>
  <c r="J2086" i="5"/>
  <c r="V2114" i="5"/>
  <c r="G2114" i="5" s="1"/>
  <c r="R2120" i="5"/>
  <c r="J2120" i="5"/>
  <c r="I2120" i="5"/>
  <c r="H2120" i="5"/>
  <c r="G2120" i="5"/>
  <c r="F2120" i="5"/>
  <c r="E2120" i="5"/>
  <c r="X2120" i="5" s="1"/>
  <c r="R2151" i="5"/>
  <c r="J2151" i="5"/>
  <c r="I2151" i="5"/>
  <c r="H2151" i="5"/>
  <c r="F2151" i="5"/>
  <c r="E2151" i="5"/>
  <c r="X2151" i="5" s="1"/>
  <c r="V2174" i="5"/>
  <c r="AB2181" i="5"/>
  <c r="T2181" i="5"/>
  <c r="S2181" i="5"/>
  <c r="J2211" i="5"/>
  <c r="R2211" i="5"/>
  <c r="I2211" i="5"/>
  <c r="H2211" i="5"/>
  <c r="F2211" i="5"/>
  <c r="E2211" i="5"/>
  <c r="X2211" i="5" s="1"/>
  <c r="J2219" i="5"/>
  <c r="R2219" i="5"/>
  <c r="I2219" i="5"/>
  <c r="H2219" i="5"/>
  <c r="F2219" i="5"/>
  <c r="E2219" i="5"/>
  <c r="X2219" i="5" s="1"/>
  <c r="R1955" i="5"/>
  <c r="R1959" i="5"/>
  <c r="R1963" i="5"/>
  <c r="R1967" i="5"/>
  <c r="R1971" i="5"/>
  <c r="R1975" i="5"/>
  <c r="R1979" i="5"/>
  <c r="R1983" i="5"/>
  <c r="R1987" i="5"/>
  <c r="R1991" i="5"/>
  <c r="R1995" i="5"/>
  <c r="R1999" i="5"/>
  <c r="R2003" i="5"/>
  <c r="R2007" i="5"/>
  <c r="R2019" i="5"/>
  <c r="R2023" i="5"/>
  <c r="R2027" i="5"/>
  <c r="R2031" i="5"/>
  <c r="R2035" i="5"/>
  <c r="R2039" i="5"/>
  <c r="R2047" i="5"/>
  <c r="V2051" i="5"/>
  <c r="I2052" i="5"/>
  <c r="T2054" i="5"/>
  <c r="V2059" i="5"/>
  <c r="I2060" i="5"/>
  <c r="T2062" i="5"/>
  <c r="V2067" i="5"/>
  <c r="T2070" i="5"/>
  <c r="V2075" i="5"/>
  <c r="G2078" i="5"/>
  <c r="R2079" i="5"/>
  <c r="J2079" i="5"/>
  <c r="I2079" i="5"/>
  <c r="E2084" i="5"/>
  <c r="X2084" i="5" s="1"/>
  <c r="R2084" i="5"/>
  <c r="G2133" i="5"/>
  <c r="F2133" i="5"/>
  <c r="E2133" i="5"/>
  <c r="X2133" i="5" s="1"/>
  <c r="R2133" i="5"/>
  <c r="J2133" i="5"/>
  <c r="I2133" i="5"/>
  <c r="V2138" i="5"/>
  <c r="G2138" i="5" s="1"/>
  <c r="H2181" i="5"/>
  <c r="G2181" i="5"/>
  <c r="F2181" i="5"/>
  <c r="E2181" i="5"/>
  <c r="X2181" i="5" s="1"/>
  <c r="R2181" i="5"/>
  <c r="J2181" i="5"/>
  <c r="I2181" i="5"/>
  <c r="T2294" i="5"/>
  <c r="S2294" i="5"/>
  <c r="AB2294" i="5"/>
  <c r="AB2323" i="5"/>
  <c r="T2323" i="5"/>
  <c r="S2323" i="5"/>
  <c r="S1927" i="5"/>
  <c r="S1931" i="5"/>
  <c r="S1935" i="5"/>
  <c r="S1939" i="5"/>
  <c r="S1943" i="5"/>
  <c r="S1947" i="5"/>
  <c r="S1951" i="5"/>
  <c r="S1955" i="5"/>
  <c r="S1959" i="5"/>
  <c r="S1963" i="5"/>
  <c r="S1967" i="5"/>
  <c r="S1971" i="5"/>
  <c r="S1975" i="5"/>
  <c r="S1979" i="5"/>
  <c r="S1983" i="5"/>
  <c r="S1987" i="5"/>
  <c r="S1991" i="5"/>
  <c r="S1995" i="5"/>
  <c r="S1999" i="5"/>
  <c r="S2003" i="5"/>
  <c r="S2007" i="5"/>
  <c r="S2011" i="5"/>
  <c r="S2015" i="5"/>
  <c r="S2019" i="5"/>
  <c r="S2023" i="5"/>
  <c r="S2027" i="5"/>
  <c r="S2031" i="5"/>
  <c r="S2035" i="5"/>
  <c r="S2039" i="5"/>
  <c r="S2043" i="5"/>
  <c r="S2047" i="5"/>
  <c r="J2052" i="5"/>
  <c r="V2054" i="5"/>
  <c r="J2060" i="5"/>
  <c r="V2062" i="5"/>
  <c r="V2070" i="5"/>
  <c r="S2085" i="5"/>
  <c r="S2086" i="5"/>
  <c r="T2089" i="5"/>
  <c r="S2089" i="5"/>
  <c r="V2090" i="5"/>
  <c r="G2090" i="5" s="1"/>
  <c r="T2093" i="5"/>
  <c r="S2093" i="5"/>
  <c r="V2094" i="5"/>
  <c r="T2097" i="5"/>
  <c r="S2097" i="5"/>
  <c r="V2098" i="5"/>
  <c r="T2101" i="5"/>
  <c r="S2101" i="5"/>
  <c r="V2102" i="5"/>
  <c r="T2105" i="5"/>
  <c r="S2105" i="5"/>
  <c r="V2106" i="5"/>
  <c r="G2106" i="5" s="1"/>
  <c r="T2109" i="5"/>
  <c r="S2109" i="5"/>
  <c r="V2110" i="5"/>
  <c r="G2110" i="5" s="1"/>
  <c r="AB2113" i="5"/>
  <c r="T2113" i="5"/>
  <c r="S2113" i="5"/>
  <c r="V2119" i="5"/>
  <c r="G2119" i="5" s="1"/>
  <c r="AB2142" i="5"/>
  <c r="T2142" i="5"/>
  <c r="S2142" i="5"/>
  <c r="V2175" i="5"/>
  <c r="G2175" i="5" s="1"/>
  <c r="V2210" i="5"/>
  <c r="G2210" i="5" s="1"/>
  <c r="T2290" i="5"/>
  <c r="S2290" i="5"/>
  <c r="AB2290" i="5"/>
  <c r="G1876" i="5"/>
  <c r="G1880" i="5"/>
  <c r="G1884" i="5"/>
  <c r="G1888" i="5"/>
  <c r="G1892" i="5"/>
  <c r="G1896" i="5"/>
  <c r="G1900" i="5"/>
  <c r="G1904" i="5"/>
  <c r="G1908" i="5"/>
  <c r="G1912" i="5"/>
  <c r="G1916" i="5"/>
  <c r="G1920" i="5"/>
  <c r="G1924" i="5"/>
  <c r="G1928" i="5"/>
  <c r="G1932" i="5"/>
  <c r="G1936" i="5"/>
  <c r="G1944" i="5"/>
  <c r="G1948" i="5"/>
  <c r="G1952" i="5"/>
  <c r="E1955" i="5"/>
  <c r="X1955" i="5" s="1"/>
  <c r="G1956" i="5"/>
  <c r="E1959" i="5"/>
  <c r="X1959" i="5" s="1"/>
  <c r="G1960" i="5"/>
  <c r="E1963" i="5"/>
  <c r="X1963" i="5" s="1"/>
  <c r="G1964" i="5"/>
  <c r="E1967" i="5"/>
  <c r="X1967" i="5" s="1"/>
  <c r="G1968" i="5"/>
  <c r="E1971" i="5"/>
  <c r="X1971" i="5" s="1"/>
  <c r="G1972" i="5"/>
  <c r="E1975" i="5"/>
  <c r="X1975" i="5" s="1"/>
  <c r="G1976" i="5"/>
  <c r="E1979" i="5"/>
  <c r="X1979" i="5" s="1"/>
  <c r="G1980" i="5"/>
  <c r="E1983" i="5"/>
  <c r="X1983" i="5" s="1"/>
  <c r="G1984" i="5"/>
  <c r="E1987" i="5"/>
  <c r="X1987" i="5" s="1"/>
  <c r="G1988" i="5"/>
  <c r="E1991" i="5"/>
  <c r="X1991" i="5" s="1"/>
  <c r="G1992" i="5"/>
  <c r="E1995" i="5"/>
  <c r="X1995" i="5" s="1"/>
  <c r="G1996" i="5"/>
  <c r="E1999" i="5"/>
  <c r="X1999" i="5" s="1"/>
  <c r="G2000" i="5"/>
  <c r="E2003" i="5"/>
  <c r="X2003" i="5" s="1"/>
  <c r="G2004" i="5"/>
  <c r="E2007" i="5"/>
  <c r="X2007" i="5" s="1"/>
  <c r="G2008" i="5"/>
  <c r="G2012" i="5"/>
  <c r="G2016" i="5"/>
  <c r="E2019" i="5"/>
  <c r="X2019" i="5" s="1"/>
  <c r="G2020" i="5"/>
  <c r="E2023" i="5"/>
  <c r="X2023" i="5" s="1"/>
  <c r="G2024" i="5"/>
  <c r="E2027" i="5"/>
  <c r="X2027" i="5" s="1"/>
  <c r="G2028" i="5"/>
  <c r="E2031" i="5"/>
  <c r="X2031" i="5" s="1"/>
  <c r="G2032" i="5"/>
  <c r="E2035" i="5"/>
  <c r="X2035" i="5" s="1"/>
  <c r="G2036" i="5"/>
  <c r="E2039" i="5"/>
  <c r="X2039" i="5" s="1"/>
  <c r="G2040" i="5"/>
  <c r="G2044" i="5"/>
  <c r="E2047" i="5"/>
  <c r="X2047" i="5" s="1"/>
  <c r="R2052" i="5"/>
  <c r="G2056" i="5"/>
  <c r="R2060" i="5"/>
  <c r="E2079" i="5"/>
  <c r="X2079" i="5" s="1"/>
  <c r="E2080" i="5"/>
  <c r="X2080" i="5" s="1"/>
  <c r="R2080" i="5"/>
  <c r="AB2085" i="5"/>
  <c r="T2086" i="5"/>
  <c r="V2142" i="5"/>
  <c r="G2142" i="5" s="1"/>
  <c r="T2169" i="5"/>
  <c r="S2169" i="5"/>
  <c r="AB2169" i="5"/>
  <c r="R2187" i="5"/>
  <c r="J2187" i="5"/>
  <c r="I2187" i="5"/>
  <c r="H2187" i="5"/>
  <c r="G2187" i="5"/>
  <c r="F2187" i="5"/>
  <c r="E2187" i="5"/>
  <c r="X2187" i="5" s="1"/>
  <c r="T2190" i="5"/>
  <c r="AB2190" i="5"/>
  <c r="S2190" i="5"/>
  <c r="V2218" i="5"/>
  <c r="G2218" i="5" s="1"/>
  <c r="T2285" i="5"/>
  <c r="AB2285" i="5"/>
  <c r="S2285" i="5"/>
  <c r="V2049" i="5"/>
  <c r="AB2049" i="5"/>
  <c r="T2052" i="5"/>
  <c r="S2052" i="5"/>
  <c r="V2057" i="5"/>
  <c r="AB2057" i="5"/>
  <c r="T2060" i="5"/>
  <c r="S2060" i="5"/>
  <c r="V2065" i="5"/>
  <c r="G2065" i="5" s="1"/>
  <c r="AB2065" i="5"/>
  <c r="T2068" i="5"/>
  <c r="S2068" i="5"/>
  <c r="V2073" i="5"/>
  <c r="G2073" i="5" s="1"/>
  <c r="AB2073" i="5"/>
  <c r="T2076" i="5"/>
  <c r="S2076" i="5"/>
  <c r="I2086" i="5"/>
  <c r="H2086" i="5"/>
  <c r="AB2146" i="5"/>
  <c r="T2146" i="5"/>
  <c r="S2146" i="5"/>
  <c r="G2169" i="5"/>
  <c r="F2169" i="5"/>
  <c r="E2169" i="5"/>
  <c r="X2169" i="5" s="1"/>
  <c r="R2169" i="5"/>
  <c r="J2169" i="5"/>
  <c r="I2169" i="5"/>
  <c r="H2169" i="5"/>
  <c r="T2173" i="5"/>
  <c r="S2173" i="5"/>
  <c r="AB2173" i="5"/>
  <c r="V2178" i="5"/>
  <c r="G2178" i="5" s="1"/>
  <c r="S2216" i="5"/>
  <c r="AB2216" i="5"/>
  <c r="T2216" i="5"/>
  <c r="R2267" i="5"/>
  <c r="J2267" i="5"/>
  <c r="H2267" i="5"/>
  <c r="F2267" i="5"/>
  <c r="E2267" i="5"/>
  <c r="X2267" i="5" s="1"/>
  <c r="I2267" i="5"/>
  <c r="AB2050" i="5"/>
  <c r="T2050" i="5"/>
  <c r="AB2058" i="5"/>
  <c r="T2058" i="5"/>
  <c r="AB2066" i="5"/>
  <c r="T2066" i="5"/>
  <c r="AB2074" i="5"/>
  <c r="T2074" i="5"/>
  <c r="V2085" i="5"/>
  <c r="G2085" i="5" s="1"/>
  <c r="G2086" i="5"/>
  <c r="V2143" i="5"/>
  <c r="G2143" i="5" s="1"/>
  <c r="E2152" i="5"/>
  <c r="X2152" i="5" s="1"/>
  <c r="R2152" i="5"/>
  <c r="J2152" i="5"/>
  <c r="I2152" i="5"/>
  <c r="H2152" i="5"/>
  <c r="G2152" i="5"/>
  <c r="F2152" i="5"/>
  <c r="I2192" i="5"/>
  <c r="R2192" i="5"/>
  <c r="J2192" i="5"/>
  <c r="H2192" i="5"/>
  <c r="G2192" i="5"/>
  <c r="F2192" i="5"/>
  <c r="E2192" i="5"/>
  <c r="X2192" i="5" s="1"/>
  <c r="V2277" i="5"/>
  <c r="G2277" i="5" s="1"/>
  <c r="J2116" i="5"/>
  <c r="F2124" i="5"/>
  <c r="T2125" i="5"/>
  <c r="S2125" i="5"/>
  <c r="AB2125" i="5"/>
  <c r="R2127" i="5"/>
  <c r="J2127" i="5"/>
  <c r="I2127" i="5"/>
  <c r="H2127" i="5"/>
  <c r="J2129" i="5"/>
  <c r="G2140" i="5"/>
  <c r="G2141" i="5"/>
  <c r="F2141" i="5"/>
  <c r="E2141" i="5"/>
  <c r="X2141" i="5" s="1"/>
  <c r="F2144" i="5"/>
  <c r="T2145" i="5"/>
  <c r="S2145" i="5"/>
  <c r="V2146" i="5"/>
  <c r="G2146" i="5" s="1"/>
  <c r="J2161" i="5"/>
  <c r="G2173" i="5"/>
  <c r="F2173" i="5"/>
  <c r="E2173" i="5"/>
  <c r="X2173" i="5" s="1"/>
  <c r="AB2177" i="5"/>
  <c r="T2177" i="5"/>
  <c r="S2177" i="5"/>
  <c r="G2190" i="5"/>
  <c r="V2197" i="5"/>
  <c r="G2197" i="5" s="1"/>
  <c r="I2200" i="5"/>
  <c r="R2200" i="5"/>
  <c r="J2200" i="5"/>
  <c r="H2200" i="5"/>
  <c r="G2200" i="5"/>
  <c r="F2200" i="5"/>
  <c r="AB2237" i="5"/>
  <c r="V2237" i="5"/>
  <c r="G2237" i="5" s="1"/>
  <c r="R2243" i="5"/>
  <c r="J2243" i="5"/>
  <c r="I2243" i="5"/>
  <c r="H2243" i="5"/>
  <c r="F2243" i="5"/>
  <c r="E2243" i="5"/>
  <c r="X2243" i="5" s="1"/>
  <c r="J2266" i="5"/>
  <c r="I2266" i="5"/>
  <c r="H2266" i="5"/>
  <c r="E2266" i="5"/>
  <c r="X2266" i="5" s="1"/>
  <c r="E2270" i="5"/>
  <c r="X2270" i="5" s="1"/>
  <c r="G2270" i="5"/>
  <c r="F2270" i="5"/>
  <c r="J2270" i="5"/>
  <c r="R2270" i="5"/>
  <c r="I2270" i="5"/>
  <c r="H2270" i="5"/>
  <c r="I2315" i="5"/>
  <c r="H2315" i="5"/>
  <c r="R2315" i="5"/>
  <c r="E2315" i="5"/>
  <c r="X2315" i="5" s="1"/>
  <c r="J2315" i="5"/>
  <c r="F2315" i="5"/>
  <c r="J2370" i="5"/>
  <c r="R2370" i="5"/>
  <c r="I2370" i="5"/>
  <c r="H2370" i="5"/>
  <c r="F2370" i="5"/>
  <c r="G2370" i="5"/>
  <c r="E2370" i="5"/>
  <c r="X2370" i="5" s="1"/>
  <c r="R2116" i="5"/>
  <c r="E2117" i="5"/>
  <c r="X2117" i="5" s="1"/>
  <c r="G2124" i="5"/>
  <c r="F2125" i="5"/>
  <c r="E2125" i="5"/>
  <c r="X2125" i="5" s="1"/>
  <c r="E2128" i="5"/>
  <c r="X2128" i="5" s="1"/>
  <c r="R2128" i="5"/>
  <c r="J2128" i="5"/>
  <c r="R2131" i="5"/>
  <c r="J2131" i="5"/>
  <c r="I2131" i="5"/>
  <c r="H2131" i="5"/>
  <c r="S2134" i="5"/>
  <c r="H2140" i="5"/>
  <c r="H2141" i="5"/>
  <c r="G2144" i="5"/>
  <c r="G2145" i="5"/>
  <c r="F2145" i="5"/>
  <c r="E2145" i="5"/>
  <c r="X2145" i="5" s="1"/>
  <c r="T2149" i="5"/>
  <c r="S2149" i="5"/>
  <c r="V2150" i="5"/>
  <c r="G2150" i="5" s="1"/>
  <c r="S2166" i="5"/>
  <c r="H2173" i="5"/>
  <c r="H2177" i="5"/>
  <c r="G2177" i="5"/>
  <c r="F2177" i="5"/>
  <c r="E2177" i="5"/>
  <c r="X2177" i="5" s="1"/>
  <c r="S2178" i="5"/>
  <c r="E2190" i="5"/>
  <c r="X2190" i="5" s="1"/>
  <c r="G2195" i="5"/>
  <c r="V2205" i="5"/>
  <c r="G2205" i="5" s="1"/>
  <c r="I2208" i="5"/>
  <c r="R2208" i="5"/>
  <c r="J2208" i="5"/>
  <c r="H2208" i="5"/>
  <c r="G2208" i="5"/>
  <c r="F2208" i="5"/>
  <c r="V2234" i="5"/>
  <c r="G2234" i="5" s="1"/>
  <c r="R2273" i="5"/>
  <c r="I2273" i="5"/>
  <c r="H2273" i="5"/>
  <c r="F2273" i="5"/>
  <c r="J2273" i="5"/>
  <c r="E2273" i="5"/>
  <c r="X2273" i="5" s="1"/>
  <c r="T2298" i="5"/>
  <c r="S2298" i="5"/>
  <c r="AB2298" i="5"/>
  <c r="S2080" i="5"/>
  <c r="S2084" i="5"/>
  <c r="S2088" i="5"/>
  <c r="V2089" i="5"/>
  <c r="G2089" i="5" s="1"/>
  <c r="S2092" i="5"/>
  <c r="V2093" i="5"/>
  <c r="G2093" i="5" s="1"/>
  <c r="S2096" i="5"/>
  <c r="V2097" i="5"/>
  <c r="G2097" i="5" s="1"/>
  <c r="S2100" i="5"/>
  <c r="V2101" i="5"/>
  <c r="G2101" i="5" s="1"/>
  <c r="S2104" i="5"/>
  <c r="V2105" i="5"/>
  <c r="G2105" i="5" s="1"/>
  <c r="S2108" i="5"/>
  <c r="V2109" i="5"/>
  <c r="G2109" i="5" s="1"/>
  <c r="S2112" i="5"/>
  <c r="V2113" i="5"/>
  <c r="G2113" i="5" s="1"/>
  <c r="S2116" i="5"/>
  <c r="G2117" i="5"/>
  <c r="T2121" i="5"/>
  <c r="S2121" i="5"/>
  <c r="AB2121" i="5"/>
  <c r="H2124" i="5"/>
  <c r="G2125" i="5"/>
  <c r="V2126" i="5"/>
  <c r="AB2131" i="5"/>
  <c r="V2135" i="5"/>
  <c r="S2138" i="5"/>
  <c r="I2141" i="5"/>
  <c r="H2144" i="5"/>
  <c r="H2145" i="5"/>
  <c r="G2149" i="5"/>
  <c r="F2149" i="5"/>
  <c r="E2149" i="5"/>
  <c r="X2149" i="5" s="1"/>
  <c r="T2153" i="5"/>
  <c r="S2153" i="5"/>
  <c r="V2154" i="5"/>
  <c r="G2154" i="5" s="1"/>
  <c r="AB2158" i="5"/>
  <c r="AB2163" i="5"/>
  <c r="V2167" i="5"/>
  <c r="S2170" i="5"/>
  <c r="I2173" i="5"/>
  <c r="I2177" i="5"/>
  <c r="V2186" i="5"/>
  <c r="G2186" i="5" s="1"/>
  <c r="AB2189" i="5"/>
  <c r="T2189" i="5"/>
  <c r="S2189" i="5"/>
  <c r="S2195" i="5"/>
  <c r="G2203" i="5"/>
  <c r="V2213" i="5"/>
  <c r="G2213" i="5" s="1"/>
  <c r="I2216" i="5"/>
  <c r="R2216" i="5"/>
  <c r="J2216" i="5"/>
  <c r="H2216" i="5"/>
  <c r="G2216" i="5"/>
  <c r="F2216" i="5"/>
  <c r="AB2226" i="5"/>
  <c r="T2226" i="5"/>
  <c r="S2226" i="5"/>
  <c r="R2227" i="5"/>
  <c r="J2227" i="5"/>
  <c r="I2227" i="5"/>
  <c r="H2227" i="5"/>
  <c r="F2227" i="5"/>
  <c r="E2227" i="5"/>
  <c r="X2227" i="5" s="1"/>
  <c r="R2247" i="5"/>
  <c r="J2247" i="5"/>
  <c r="I2247" i="5"/>
  <c r="H2247" i="5"/>
  <c r="F2247" i="5"/>
  <c r="E2247" i="5"/>
  <c r="X2247" i="5" s="1"/>
  <c r="R2266" i="5"/>
  <c r="E2310" i="5"/>
  <c r="X2310" i="5" s="1"/>
  <c r="R2310" i="5"/>
  <c r="J2310" i="5"/>
  <c r="I2310" i="5"/>
  <c r="H2310" i="5"/>
  <c r="F2310" i="5"/>
  <c r="J2357" i="5"/>
  <c r="H2357" i="5"/>
  <c r="R2357" i="5"/>
  <c r="I2357" i="5"/>
  <c r="E2357" i="5"/>
  <c r="X2357" i="5" s="1"/>
  <c r="F2357" i="5"/>
  <c r="H2117" i="5"/>
  <c r="AB2118" i="5"/>
  <c r="S2118" i="5"/>
  <c r="S2119" i="5"/>
  <c r="F2121" i="5"/>
  <c r="E2121" i="5"/>
  <c r="X2121" i="5" s="1"/>
  <c r="AB2122" i="5"/>
  <c r="AB2123" i="5"/>
  <c r="V2123" i="5"/>
  <c r="H2125" i="5"/>
  <c r="E2127" i="5"/>
  <c r="X2127" i="5" s="1"/>
  <c r="AB2130" i="5"/>
  <c r="AB2135" i="5"/>
  <c r="E2136" i="5"/>
  <c r="X2136" i="5" s="1"/>
  <c r="R2136" i="5"/>
  <c r="J2136" i="5"/>
  <c r="V2139" i="5"/>
  <c r="G2139" i="5" s="1"/>
  <c r="J2141" i="5"/>
  <c r="I2145" i="5"/>
  <c r="T2157" i="5"/>
  <c r="S2157" i="5"/>
  <c r="V2158" i="5"/>
  <c r="G2158" i="5" s="1"/>
  <c r="AB2162" i="5"/>
  <c r="AB2167" i="5"/>
  <c r="E2168" i="5"/>
  <c r="X2168" i="5" s="1"/>
  <c r="R2168" i="5"/>
  <c r="J2168" i="5"/>
  <c r="V2171" i="5"/>
  <c r="G2171" i="5" s="1"/>
  <c r="J2173" i="5"/>
  <c r="J2177" i="5"/>
  <c r="AB2182" i="5"/>
  <c r="H2189" i="5"/>
  <c r="G2189" i="5"/>
  <c r="F2189" i="5"/>
  <c r="E2189" i="5"/>
  <c r="X2189" i="5" s="1"/>
  <c r="S2192" i="5"/>
  <c r="AB2192" i="5"/>
  <c r="T2195" i="5"/>
  <c r="S2203" i="5"/>
  <c r="G2211" i="5"/>
  <c r="AB2219" i="5"/>
  <c r="V2221" i="5"/>
  <c r="G2221" i="5" s="1"/>
  <c r="G2226" i="5"/>
  <c r="AB2241" i="5"/>
  <c r="V2241" i="5"/>
  <c r="G2241" i="5" s="1"/>
  <c r="AB2280" i="5"/>
  <c r="V2280" i="5"/>
  <c r="S2311" i="5"/>
  <c r="T2311" i="5"/>
  <c r="AB2311" i="5"/>
  <c r="V2118" i="5"/>
  <c r="V2122" i="5"/>
  <c r="T2129" i="5"/>
  <c r="S2129" i="5"/>
  <c r="V2130" i="5"/>
  <c r="AB2134" i="5"/>
  <c r="AB2139" i="5"/>
  <c r="E2140" i="5"/>
  <c r="X2140" i="5" s="1"/>
  <c r="R2140" i="5"/>
  <c r="J2140" i="5"/>
  <c r="G2157" i="5"/>
  <c r="F2157" i="5"/>
  <c r="E2157" i="5"/>
  <c r="X2157" i="5" s="1"/>
  <c r="T2161" i="5"/>
  <c r="S2161" i="5"/>
  <c r="V2162" i="5"/>
  <c r="G2162" i="5" s="1"/>
  <c r="AB2166" i="5"/>
  <c r="AB2171" i="5"/>
  <c r="R2172" i="5"/>
  <c r="V2182" i="5"/>
  <c r="G2182" i="5" s="1"/>
  <c r="AB2185" i="5"/>
  <c r="T2185" i="5"/>
  <c r="S2185" i="5"/>
  <c r="J2190" i="5"/>
  <c r="I2190" i="5"/>
  <c r="H2190" i="5"/>
  <c r="F2190" i="5"/>
  <c r="H2194" i="5"/>
  <c r="E2194" i="5"/>
  <c r="X2194" i="5" s="1"/>
  <c r="R2194" i="5"/>
  <c r="J2194" i="5"/>
  <c r="I2194" i="5"/>
  <c r="J2195" i="5"/>
  <c r="R2195" i="5"/>
  <c r="I2195" i="5"/>
  <c r="H2195" i="5"/>
  <c r="F2195" i="5"/>
  <c r="E2195" i="5"/>
  <c r="X2195" i="5" s="1"/>
  <c r="S2200" i="5"/>
  <c r="AB2200" i="5"/>
  <c r="G2219" i="5"/>
  <c r="I2226" i="5"/>
  <c r="H2226" i="5"/>
  <c r="E2226" i="5"/>
  <c r="X2226" i="5" s="1"/>
  <c r="R2226" i="5"/>
  <c r="J2226" i="5"/>
  <c r="F2226" i="5"/>
  <c r="J2242" i="5"/>
  <c r="I2242" i="5"/>
  <c r="H2242" i="5"/>
  <c r="E2242" i="5"/>
  <c r="X2242" i="5" s="1"/>
  <c r="F2242" i="5"/>
  <c r="AB2254" i="5"/>
  <c r="T2254" i="5"/>
  <c r="S2254" i="5"/>
  <c r="AB2258" i="5"/>
  <c r="T2258" i="5"/>
  <c r="S2258" i="5"/>
  <c r="AB2265" i="5"/>
  <c r="V2265" i="5"/>
  <c r="G2265" i="5" s="1"/>
  <c r="AB2269" i="5"/>
  <c r="V2269" i="5"/>
  <c r="G2269" i="5" s="1"/>
  <c r="AB2303" i="5"/>
  <c r="AB2119" i="5"/>
  <c r="R2124" i="5"/>
  <c r="J2124" i="5"/>
  <c r="G2129" i="5"/>
  <c r="F2129" i="5"/>
  <c r="E2129" i="5"/>
  <c r="X2129" i="5" s="1"/>
  <c r="T2133" i="5"/>
  <c r="S2133" i="5"/>
  <c r="V2134" i="5"/>
  <c r="G2134" i="5" s="1"/>
  <c r="AB2138" i="5"/>
  <c r="AB2143" i="5"/>
  <c r="E2144" i="5"/>
  <c r="X2144" i="5" s="1"/>
  <c r="R2144" i="5"/>
  <c r="J2144" i="5"/>
  <c r="G2161" i="5"/>
  <c r="F2161" i="5"/>
  <c r="E2161" i="5"/>
  <c r="X2161" i="5" s="1"/>
  <c r="T2165" i="5"/>
  <c r="S2165" i="5"/>
  <c r="V2166" i="5"/>
  <c r="AB2170" i="5"/>
  <c r="AB2175" i="5"/>
  <c r="AB2178" i="5"/>
  <c r="H2185" i="5"/>
  <c r="G2185" i="5"/>
  <c r="F2185" i="5"/>
  <c r="E2185" i="5"/>
  <c r="X2185" i="5" s="1"/>
  <c r="H2202" i="5"/>
  <c r="E2202" i="5"/>
  <c r="X2202" i="5" s="1"/>
  <c r="R2202" i="5"/>
  <c r="J2202" i="5"/>
  <c r="I2202" i="5"/>
  <c r="J2203" i="5"/>
  <c r="R2203" i="5"/>
  <c r="I2203" i="5"/>
  <c r="H2203" i="5"/>
  <c r="F2203" i="5"/>
  <c r="E2203" i="5"/>
  <c r="X2203" i="5" s="1"/>
  <c r="S2208" i="5"/>
  <c r="AB2208" i="5"/>
  <c r="I2222" i="5"/>
  <c r="H2222" i="5"/>
  <c r="E2222" i="5"/>
  <c r="X2222" i="5" s="1"/>
  <c r="J2222" i="5"/>
  <c r="G2222" i="5"/>
  <c r="F2222" i="5"/>
  <c r="V2225" i="5"/>
  <c r="G2225" i="5" s="1"/>
  <c r="AB2233" i="5"/>
  <c r="V2233" i="5"/>
  <c r="G2233" i="5" s="1"/>
  <c r="J2238" i="5"/>
  <c r="I2238" i="5"/>
  <c r="H2238" i="5"/>
  <c r="E2238" i="5"/>
  <c r="X2238" i="5" s="1"/>
  <c r="R2239" i="5"/>
  <c r="J2239" i="5"/>
  <c r="I2239" i="5"/>
  <c r="F2239" i="5"/>
  <c r="E2239" i="5"/>
  <c r="X2239" i="5" s="1"/>
  <c r="V2258" i="5"/>
  <c r="AB2275" i="5"/>
  <c r="T2275" i="5"/>
  <c r="S2275" i="5"/>
  <c r="R2284" i="5"/>
  <c r="J2284" i="5"/>
  <c r="I2284" i="5"/>
  <c r="H2284" i="5"/>
  <c r="E2284" i="5"/>
  <c r="X2284" i="5" s="1"/>
  <c r="F2284" i="5"/>
  <c r="V2303" i="5"/>
  <c r="G2303" i="5" s="1"/>
  <c r="J2176" i="5"/>
  <c r="J2184" i="5"/>
  <c r="J2188" i="5"/>
  <c r="AB2198" i="5"/>
  <c r="T2198" i="5"/>
  <c r="AB2206" i="5"/>
  <c r="T2206" i="5"/>
  <c r="H2206" i="5"/>
  <c r="E2206" i="5"/>
  <c r="X2206" i="5" s="1"/>
  <c r="AB2214" i="5"/>
  <c r="T2214" i="5"/>
  <c r="AB2222" i="5"/>
  <c r="T2222" i="5"/>
  <c r="G2227" i="5"/>
  <c r="AB2227" i="5"/>
  <c r="V2230" i="5"/>
  <c r="AB2250" i="5"/>
  <c r="T2250" i="5"/>
  <c r="E2251" i="5"/>
  <c r="X2251" i="5" s="1"/>
  <c r="G2254" i="5"/>
  <c r="F2255" i="5"/>
  <c r="AB2261" i="5"/>
  <c r="V2261" i="5"/>
  <c r="G2279" i="5"/>
  <c r="G2285" i="5"/>
  <c r="T2302" i="5"/>
  <c r="AB2302" i="5"/>
  <c r="S2302" i="5"/>
  <c r="V2346" i="5"/>
  <c r="G2346" i="5" s="1"/>
  <c r="J2353" i="5"/>
  <c r="R2353" i="5"/>
  <c r="I2353" i="5"/>
  <c r="H2353" i="5"/>
  <c r="F2353" i="5"/>
  <c r="E2353" i="5"/>
  <c r="X2353" i="5" s="1"/>
  <c r="R2176" i="5"/>
  <c r="R2184" i="5"/>
  <c r="R2188" i="5"/>
  <c r="S2191" i="5"/>
  <c r="T2196" i="5"/>
  <c r="S2199" i="5"/>
  <c r="T2204" i="5"/>
  <c r="S2207" i="5"/>
  <c r="T2212" i="5"/>
  <c r="S2215" i="5"/>
  <c r="T2220" i="5"/>
  <c r="T2228" i="5"/>
  <c r="S2228" i="5"/>
  <c r="R2235" i="5"/>
  <c r="J2235" i="5"/>
  <c r="I2235" i="5"/>
  <c r="AB2246" i="5"/>
  <c r="T2246" i="5"/>
  <c r="G2250" i="5"/>
  <c r="F2251" i="5"/>
  <c r="F2254" i="5"/>
  <c r="AB2257" i="5"/>
  <c r="V2257" i="5"/>
  <c r="G2257" i="5" s="1"/>
  <c r="R2263" i="5"/>
  <c r="J2263" i="5"/>
  <c r="I2263" i="5"/>
  <c r="E2279" i="5"/>
  <c r="X2279" i="5" s="1"/>
  <c r="I2285" i="5"/>
  <c r="V2289" i="5"/>
  <c r="G2289" i="5" s="1"/>
  <c r="E2290" i="5"/>
  <c r="X2290" i="5" s="1"/>
  <c r="F2290" i="5"/>
  <c r="R2290" i="5"/>
  <c r="J2290" i="5"/>
  <c r="I2290" i="5"/>
  <c r="E2306" i="5"/>
  <c r="X2306" i="5" s="1"/>
  <c r="J2306" i="5"/>
  <c r="F2306" i="5"/>
  <c r="I2306" i="5"/>
  <c r="H2306" i="5"/>
  <c r="I2311" i="5"/>
  <c r="H2311" i="5"/>
  <c r="R2311" i="5"/>
  <c r="J2311" i="5"/>
  <c r="F2311" i="5"/>
  <c r="E2311" i="5"/>
  <c r="X2311" i="5" s="1"/>
  <c r="E2321" i="5"/>
  <c r="X2321" i="5" s="1"/>
  <c r="R2321" i="5"/>
  <c r="F2321" i="5"/>
  <c r="J2321" i="5"/>
  <c r="I2321" i="5"/>
  <c r="H2321" i="5"/>
  <c r="G2321" i="5"/>
  <c r="R2348" i="5"/>
  <c r="J2348" i="5"/>
  <c r="I2348" i="5"/>
  <c r="G2348" i="5"/>
  <c r="H2348" i="5"/>
  <c r="F2348" i="5"/>
  <c r="E2348" i="5"/>
  <c r="X2348" i="5" s="1"/>
  <c r="F2193" i="5"/>
  <c r="R2193" i="5"/>
  <c r="X2193" i="5"/>
  <c r="F2201" i="5"/>
  <c r="R2201" i="5"/>
  <c r="X2201" i="5"/>
  <c r="F2206" i="5"/>
  <c r="F2209" i="5"/>
  <c r="R2209" i="5"/>
  <c r="X2209" i="5"/>
  <c r="F2217" i="5"/>
  <c r="R2217" i="5"/>
  <c r="G2223" i="5"/>
  <c r="AB2223" i="5"/>
  <c r="E2224" i="5"/>
  <c r="X2224" i="5" s="1"/>
  <c r="I2224" i="5"/>
  <c r="AB2230" i="5"/>
  <c r="T2230" i="5"/>
  <c r="AB2242" i="5"/>
  <c r="T2242" i="5"/>
  <c r="G2246" i="5"/>
  <c r="AB2253" i="5"/>
  <c r="V2253" i="5"/>
  <c r="G2253" i="5" s="1"/>
  <c r="R2259" i="5"/>
  <c r="J2259" i="5"/>
  <c r="I2259" i="5"/>
  <c r="AB2268" i="5"/>
  <c r="V2268" i="5"/>
  <c r="G2268" i="5" s="1"/>
  <c r="AB2284" i="5"/>
  <c r="G2284" i="5"/>
  <c r="G2287" i="5"/>
  <c r="E2294" i="5"/>
  <c r="X2294" i="5" s="1"/>
  <c r="R2294" i="5"/>
  <c r="J2294" i="5"/>
  <c r="I2294" i="5"/>
  <c r="H2294" i="5"/>
  <c r="V2297" i="5"/>
  <c r="G2297" i="5" s="1"/>
  <c r="E2298" i="5"/>
  <c r="X2298" i="5" s="1"/>
  <c r="F2298" i="5"/>
  <c r="R2298" i="5"/>
  <c r="J2298" i="5"/>
  <c r="I2298" i="5"/>
  <c r="R2306" i="5"/>
  <c r="V2191" i="5"/>
  <c r="G2191" i="5" s="1"/>
  <c r="V2199" i="5"/>
  <c r="G2199" i="5" s="1"/>
  <c r="V2207" i="5"/>
  <c r="G2207" i="5" s="1"/>
  <c r="V2215" i="5"/>
  <c r="G2215" i="5" s="1"/>
  <c r="T2224" i="5"/>
  <c r="S2224" i="5"/>
  <c r="X2235" i="5"/>
  <c r="AB2238" i="5"/>
  <c r="T2238" i="5"/>
  <c r="G2242" i="5"/>
  <c r="AB2249" i="5"/>
  <c r="V2249" i="5"/>
  <c r="R2255" i="5"/>
  <c r="J2255" i="5"/>
  <c r="I2255" i="5"/>
  <c r="E2285" i="5"/>
  <c r="X2285" i="5" s="1"/>
  <c r="R2285" i="5"/>
  <c r="H2285" i="5"/>
  <c r="F2285" i="5"/>
  <c r="J2316" i="5"/>
  <c r="AB2343" i="5"/>
  <c r="T2343" i="5"/>
  <c r="S2343" i="5"/>
  <c r="F2367" i="5"/>
  <c r="R2367" i="5"/>
  <c r="J2367" i="5"/>
  <c r="I2367" i="5"/>
  <c r="G2367" i="5"/>
  <c r="H2367" i="5"/>
  <c r="E2367" i="5"/>
  <c r="X2367" i="5" s="1"/>
  <c r="AB2383" i="5"/>
  <c r="T2383" i="5"/>
  <c r="S2383" i="5"/>
  <c r="AB2194" i="5"/>
  <c r="T2194" i="5"/>
  <c r="AB2202" i="5"/>
  <c r="T2202" i="5"/>
  <c r="AB2210" i="5"/>
  <c r="T2210" i="5"/>
  <c r="AB2218" i="5"/>
  <c r="T2218" i="5"/>
  <c r="AB2229" i="5"/>
  <c r="V2229" i="5"/>
  <c r="G2229" i="5" s="1"/>
  <c r="T2232" i="5"/>
  <c r="S2232" i="5"/>
  <c r="AB2234" i="5"/>
  <c r="T2234" i="5"/>
  <c r="G2238" i="5"/>
  <c r="AB2245" i="5"/>
  <c r="V2245" i="5"/>
  <c r="G2245" i="5" s="1"/>
  <c r="R2251" i="5"/>
  <c r="J2251" i="5"/>
  <c r="I2251" i="5"/>
  <c r="J2254" i="5"/>
  <c r="I2254" i="5"/>
  <c r="H2254" i="5"/>
  <c r="E2254" i="5"/>
  <c r="X2254" i="5" s="1"/>
  <c r="AB2266" i="5"/>
  <c r="T2266" i="5"/>
  <c r="V2271" i="5"/>
  <c r="G2271" i="5" s="1"/>
  <c r="I2279" i="5"/>
  <c r="F2279" i="5"/>
  <c r="R2279" i="5"/>
  <c r="J2279" i="5"/>
  <c r="V2291" i="5"/>
  <c r="T2310" i="5"/>
  <c r="AB2310" i="5"/>
  <c r="S2310" i="5"/>
  <c r="R2340" i="5"/>
  <c r="J2340" i="5"/>
  <c r="I2340" i="5"/>
  <c r="G2340" i="5"/>
  <c r="F2340" i="5"/>
  <c r="H2340" i="5"/>
  <c r="E2340" i="5"/>
  <c r="X2340" i="5" s="1"/>
  <c r="J2347" i="5"/>
  <c r="I2347" i="5"/>
  <c r="H2347" i="5"/>
  <c r="E2347" i="5"/>
  <c r="X2347" i="5" s="1"/>
  <c r="R2347" i="5"/>
  <c r="F2347" i="5"/>
  <c r="V2383" i="5"/>
  <c r="G2383" i="5" s="1"/>
  <c r="AB2262" i="5"/>
  <c r="T2262" i="5"/>
  <c r="G2266" i="5"/>
  <c r="R2276" i="5"/>
  <c r="E2276" i="5"/>
  <c r="X2276" i="5" s="1"/>
  <c r="J2276" i="5"/>
  <c r="H2276" i="5"/>
  <c r="I2287" i="5"/>
  <c r="R2287" i="5"/>
  <c r="J2287" i="5"/>
  <c r="H2287" i="5"/>
  <c r="E2287" i="5"/>
  <c r="X2287" i="5" s="1"/>
  <c r="V2295" i="5"/>
  <c r="G2295" i="5" s="1"/>
  <c r="V2299" i="5"/>
  <c r="G2299" i="5" s="1"/>
  <c r="S2303" i="5"/>
  <c r="T2303" i="5"/>
  <c r="I2319" i="5"/>
  <c r="H2319" i="5"/>
  <c r="F2319" i="5"/>
  <c r="R2319" i="5"/>
  <c r="J2319" i="5"/>
  <c r="E2319" i="5"/>
  <c r="X2319" i="5" s="1"/>
  <c r="I2228" i="5"/>
  <c r="I2232" i="5"/>
  <c r="G2235" i="5"/>
  <c r="I2236" i="5"/>
  <c r="G2239" i="5"/>
  <c r="G2243" i="5"/>
  <c r="G2247" i="5"/>
  <c r="G2251" i="5"/>
  <c r="G2255" i="5"/>
  <c r="G2259" i="5"/>
  <c r="G2263" i="5"/>
  <c r="J2272" i="5"/>
  <c r="V2275" i="5"/>
  <c r="T2277" i="5"/>
  <c r="AB2277" i="5"/>
  <c r="H2281" i="5"/>
  <c r="V2282" i="5"/>
  <c r="G2290" i="5"/>
  <c r="G2293" i="5"/>
  <c r="G2294" i="5"/>
  <c r="G2298" i="5"/>
  <c r="F2302" i="5"/>
  <c r="R2304" i="5"/>
  <c r="I2304" i="5"/>
  <c r="G2304" i="5"/>
  <c r="G2311" i="5"/>
  <c r="AB2314" i="5"/>
  <c r="AB2319" i="5"/>
  <c r="S2319" i="5"/>
  <c r="G2323" i="5"/>
  <c r="AB2327" i="5"/>
  <c r="AB2331" i="5"/>
  <c r="T2331" i="5"/>
  <c r="J2339" i="5"/>
  <c r="I2339" i="5"/>
  <c r="H2339" i="5"/>
  <c r="E2339" i="5"/>
  <c r="X2339" i="5" s="1"/>
  <c r="V2343" i="5"/>
  <c r="I2307" i="5"/>
  <c r="F2307" i="5"/>
  <c r="R2312" i="5"/>
  <c r="I2312" i="5"/>
  <c r="G2312" i="5"/>
  <c r="G2319" i="5"/>
  <c r="T2322" i="5"/>
  <c r="AB2322" i="5"/>
  <c r="V2327" i="5"/>
  <c r="AB2365" i="5"/>
  <c r="S2365" i="5"/>
  <c r="S2270" i="5"/>
  <c r="S2272" i="5"/>
  <c r="T2278" i="5"/>
  <c r="S2283" i="5"/>
  <c r="E2305" i="5"/>
  <c r="X2305" i="5" s="1"/>
  <c r="R2305" i="5"/>
  <c r="I2305" i="5"/>
  <c r="E2312" i="5"/>
  <c r="X2312" i="5" s="1"/>
  <c r="G2315" i="5"/>
  <c r="T2318" i="5"/>
  <c r="S2318" i="5"/>
  <c r="V2322" i="5"/>
  <c r="G2322" i="5" s="1"/>
  <c r="AB2347" i="5"/>
  <c r="T2347" i="5"/>
  <c r="F2359" i="5"/>
  <c r="R2359" i="5"/>
  <c r="J2359" i="5"/>
  <c r="I2359" i="5"/>
  <c r="G2359" i="5"/>
  <c r="H2359" i="5"/>
  <c r="E2359" i="5"/>
  <c r="X2359" i="5" s="1"/>
  <c r="J2373" i="5"/>
  <c r="H2373" i="5"/>
  <c r="R2373" i="5"/>
  <c r="I2373" i="5"/>
  <c r="E2373" i="5"/>
  <c r="X2373" i="5" s="1"/>
  <c r="F2373" i="5"/>
  <c r="AB2410" i="5"/>
  <c r="T2410" i="5"/>
  <c r="S2410" i="5"/>
  <c r="AB2423" i="5"/>
  <c r="V2423" i="5"/>
  <c r="S2236" i="5"/>
  <c r="S2240" i="5"/>
  <c r="S2244" i="5"/>
  <c r="S2248" i="5"/>
  <c r="S2252" i="5"/>
  <c r="S2256" i="5"/>
  <c r="S2260" i="5"/>
  <c r="S2264" i="5"/>
  <c r="G2273" i="5"/>
  <c r="V2278" i="5"/>
  <c r="G2278" i="5" s="1"/>
  <c r="R2281" i="5"/>
  <c r="S2286" i="5"/>
  <c r="E2288" i="5"/>
  <c r="X2288" i="5" s="1"/>
  <c r="R2296" i="5"/>
  <c r="I2296" i="5"/>
  <c r="F2305" i="5"/>
  <c r="G2306" i="5"/>
  <c r="G2307" i="5"/>
  <c r="R2308" i="5"/>
  <c r="I2308" i="5"/>
  <c r="H2308" i="5"/>
  <c r="F2312" i="5"/>
  <c r="E2313" i="5"/>
  <c r="X2313" i="5" s="1"/>
  <c r="R2313" i="5"/>
  <c r="I2313" i="5"/>
  <c r="V2318" i="5"/>
  <c r="G2318" i="5" s="1"/>
  <c r="AB2330" i="5"/>
  <c r="T2330" i="5"/>
  <c r="R2336" i="5"/>
  <c r="J2336" i="5"/>
  <c r="I2336" i="5"/>
  <c r="G2336" i="5"/>
  <c r="E2336" i="5"/>
  <c r="X2336" i="5" s="1"/>
  <c r="G2347" i="5"/>
  <c r="S2387" i="5"/>
  <c r="T2387" i="5"/>
  <c r="S2267" i="5"/>
  <c r="S2274" i="5"/>
  <c r="S2281" i="5"/>
  <c r="T2286" i="5"/>
  <c r="E2296" i="5"/>
  <c r="X2296" i="5" s="1"/>
  <c r="E2301" i="5"/>
  <c r="X2301" i="5" s="1"/>
  <c r="R2301" i="5"/>
  <c r="H2301" i="5"/>
  <c r="G2305" i="5"/>
  <c r="E2307" i="5"/>
  <c r="X2307" i="5" s="1"/>
  <c r="H2312" i="5"/>
  <c r="F2313" i="5"/>
  <c r="V2314" i="5"/>
  <c r="V2326" i="5"/>
  <c r="V2334" i="5"/>
  <c r="V2335" i="5"/>
  <c r="G2335" i="5" s="1"/>
  <c r="AB2339" i="5"/>
  <c r="T2339" i="5"/>
  <c r="S2339" i="5"/>
  <c r="AB2342" i="5"/>
  <c r="T2365" i="5"/>
  <c r="AB2382" i="5"/>
  <c r="S2382" i="5"/>
  <c r="T2382" i="5"/>
  <c r="G2267" i="5"/>
  <c r="AB2270" i="5"/>
  <c r="F2272" i="5"/>
  <c r="V2274" i="5"/>
  <c r="AB2283" i="5"/>
  <c r="V2286" i="5"/>
  <c r="G2286" i="5" s="1"/>
  <c r="E2293" i="5"/>
  <c r="X2293" i="5" s="1"/>
  <c r="R2293" i="5"/>
  <c r="E2302" i="5"/>
  <c r="X2302" i="5" s="1"/>
  <c r="R2302" i="5"/>
  <c r="H2305" i="5"/>
  <c r="H2307" i="5"/>
  <c r="H2309" i="5"/>
  <c r="J2312" i="5"/>
  <c r="S2315" i="5"/>
  <c r="R2320" i="5"/>
  <c r="J2320" i="5"/>
  <c r="I2320" i="5"/>
  <c r="H2320" i="5"/>
  <c r="E2320" i="5"/>
  <c r="X2320" i="5" s="1"/>
  <c r="I2323" i="5"/>
  <c r="H2323" i="5"/>
  <c r="J2323" i="5"/>
  <c r="R2324" i="5"/>
  <c r="J2324" i="5"/>
  <c r="I2324" i="5"/>
  <c r="R2328" i="5"/>
  <c r="J2328" i="5"/>
  <c r="I2328" i="5"/>
  <c r="E2328" i="5"/>
  <c r="X2328" i="5" s="1"/>
  <c r="V2331" i="5"/>
  <c r="G2331" i="5" s="1"/>
  <c r="R2332" i="5"/>
  <c r="J2332" i="5"/>
  <c r="I2332" i="5"/>
  <c r="F2332" i="5"/>
  <c r="V2342" i="5"/>
  <c r="S2347" i="5"/>
  <c r="G2353" i="5"/>
  <c r="F2375" i="5"/>
  <c r="R2375" i="5"/>
  <c r="J2375" i="5"/>
  <c r="I2375" i="5"/>
  <c r="G2375" i="5"/>
  <c r="H2375" i="5"/>
  <c r="E2375" i="5"/>
  <c r="X2375" i="5" s="1"/>
  <c r="V2330" i="5"/>
  <c r="AB2335" i="5"/>
  <c r="T2335" i="5"/>
  <c r="G2339" i="5"/>
  <c r="AB2346" i="5"/>
  <c r="AB2352" i="5"/>
  <c r="T2352" i="5"/>
  <c r="S2358" i="5"/>
  <c r="AB2358" i="5"/>
  <c r="V2360" i="5"/>
  <c r="G2360" i="5" s="1"/>
  <c r="S2363" i="5"/>
  <c r="AB2363" i="5"/>
  <c r="G2365" i="5"/>
  <c r="S2374" i="5"/>
  <c r="AB2374" i="5"/>
  <c r="V2376" i="5"/>
  <c r="G2376" i="5" s="1"/>
  <c r="T2381" i="5"/>
  <c r="AB2381" i="5"/>
  <c r="S2381" i="5"/>
  <c r="V2382" i="5"/>
  <c r="G2382" i="5" s="1"/>
  <c r="V2410" i="5"/>
  <c r="G2410" i="5" s="1"/>
  <c r="G2436" i="5"/>
  <c r="F2436" i="5"/>
  <c r="J2436" i="5"/>
  <c r="I2436" i="5"/>
  <c r="H2436" i="5"/>
  <c r="E2436" i="5"/>
  <c r="X2436" i="5" s="1"/>
  <c r="R2436" i="5"/>
  <c r="G2302" i="5"/>
  <c r="G2310" i="5"/>
  <c r="AB2326" i="5"/>
  <c r="T2326" i="5"/>
  <c r="AB2334" i="5"/>
  <c r="V2338" i="5"/>
  <c r="R2344" i="5"/>
  <c r="J2344" i="5"/>
  <c r="I2344" i="5"/>
  <c r="G2344" i="5"/>
  <c r="V2351" i="5"/>
  <c r="G2351" i="5" s="1"/>
  <c r="AB2351" i="5"/>
  <c r="AB2357" i="5"/>
  <c r="S2357" i="5"/>
  <c r="J2365" i="5"/>
  <c r="H2365" i="5"/>
  <c r="R2365" i="5"/>
  <c r="I2365" i="5"/>
  <c r="E2365" i="5"/>
  <c r="X2365" i="5" s="1"/>
  <c r="AB2373" i="5"/>
  <c r="S2373" i="5"/>
  <c r="E2378" i="5"/>
  <c r="X2378" i="5" s="1"/>
  <c r="T2393" i="5"/>
  <c r="AB2393" i="5"/>
  <c r="S2393" i="5"/>
  <c r="R2399" i="5"/>
  <c r="J2399" i="5"/>
  <c r="I2399" i="5"/>
  <c r="H2399" i="5"/>
  <c r="F2399" i="5"/>
  <c r="E2399" i="5"/>
  <c r="X2399" i="5" s="1"/>
  <c r="AB2427" i="5"/>
  <c r="V2427" i="5"/>
  <c r="G2427" i="5" s="1"/>
  <c r="G2357" i="5"/>
  <c r="S2366" i="5"/>
  <c r="AB2366" i="5"/>
  <c r="V2368" i="5"/>
  <c r="G2368" i="5" s="1"/>
  <c r="S2371" i="5"/>
  <c r="AB2371" i="5"/>
  <c r="G2373" i="5"/>
  <c r="V2391" i="5"/>
  <c r="G2391" i="5" s="1"/>
  <c r="AB2355" i="5"/>
  <c r="T2355" i="5"/>
  <c r="J2378" i="5"/>
  <c r="R2378" i="5"/>
  <c r="I2378" i="5"/>
  <c r="H2378" i="5"/>
  <c r="F2378" i="5"/>
  <c r="AB2398" i="5"/>
  <c r="S2398" i="5"/>
  <c r="T2398" i="5"/>
  <c r="AB2360" i="5"/>
  <c r="T2360" i="5"/>
  <c r="AB2368" i="5"/>
  <c r="T2368" i="5"/>
  <c r="AB2376" i="5"/>
  <c r="T2376" i="5"/>
  <c r="J2387" i="5"/>
  <c r="I2387" i="5"/>
  <c r="E2387" i="5"/>
  <c r="X2387" i="5" s="1"/>
  <c r="T2389" i="5"/>
  <c r="AB2389" i="5"/>
  <c r="S2389" i="5"/>
  <c r="F2393" i="5"/>
  <c r="E2393" i="5"/>
  <c r="X2393" i="5" s="1"/>
  <c r="R2393" i="5"/>
  <c r="J2393" i="5"/>
  <c r="I2393" i="5"/>
  <c r="H2393" i="5"/>
  <c r="V2398" i="5"/>
  <c r="G2398" i="5" s="1"/>
  <c r="AB2415" i="5"/>
  <c r="V2415" i="5"/>
  <c r="G2415" i="5" s="1"/>
  <c r="V2469" i="5"/>
  <c r="G2469" i="5" s="1"/>
  <c r="D14" i="6"/>
  <c r="T2379" i="5"/>
  <c r="AB2403" i="5"/>
  <c r="V2418" i="5"/>
  <c r="R2419" i="5"/>
  <c r="J2419" i="5"/>
  <c r="I2419" i="5"/>
  <c r="H2419" i="5"/>
  <c r="F2419" i="5"/>
  <c r="E2419" i="5"/>
  <c r="X2419" i="5" s="1"/>
  <c r="R2444" i="5"/>
  <c r="J2444" i="5"/>
  <c r="I2444" i="5"/>
  <c r="H2444" i="5"/>
  <c r="G2444" i="5"/>
  <c r="F2444" i="5"/>
  <c r="E2444" i="5"/>
  <c r="X2444" i="5" s="1"/>
  <c r="J2459" i="5"/>
  <c r="I2459" i="5"/>
  <c r="R2459" i="5"/>
  <c r="H2459" i="5"/>
  <c r="F2459" i="5"/>
  <c r="E2459" i="5"/>
  <c r="X2459" i="5" s="1"/>
  <c r="AB2489" i="5"/>
  <c r="T2489" i="5"/>
  <c r="S2489" i="5"/>
  <c r="T2499" i="5"/>
  <c r="S2499" i="5"/>
  <c r="R2325" i="5"/>
  <c r="T2334" i="5"/>
  <c r="R2337" i="5"/>
  <c r="T2338" i="5"/>
  <c r="R2341" i="5"/>
  <c r="T2342" i="5"/>
  <c r="R2345" i="5"/>
  <c r="T2346" i="5"/>
  <c r="R2349" i="5"/>
  <c r="G2355" i="5"/>
  <c r="AB2361" i="5"/>
  <c r="T2361" i="5"/>
  <c r="AB2369" i="5"/>
  <c r="T2369" i="5"/>
  <c r="AB2377" i="5"/>
  <c r="T2377" i="5"/>
  <c r="G2387" i="5"/>
  <c r="I2394" i="5"/>
  <c r="H2394" i="5"/>
  <c r="J2394" i="5"/>
  <c r="F2394" i="5"/>
  <c r="E2394" i="5"/>
  <c r="X2394" i="5" s="1"/>
  <c r="R2411" i="5"/>
  <c r="J2411" i="5"/>
  <c r="I2411" i="5"/>
  <c r="H2411" i="5"/>
  <c r="V2489" i="5"/>
  <c r="J2497" i="5"/>
  <c r="I2497" i="5"/>
  <c r="H2497" i="5"/>
  <c r="R2497" i="5"/>
  <c r="G2497" i="5"/>
  <c r="F2497" i="5"/>
  <c r="H2355" i="5"/>
  <c r="S2356" i="5"/>
  <c r="V2361" i="5"/>
  <c r="V2369" i="5"/>
  <c r="V2377" i="5"/>
  <c r="AB2379" i="5"/>
  <c r="H2387" i="5"/>
  <c r="AB2399" i="5"/>
  <c r="G2399" i="5"/>
  <c r="V2458" i="5"/>
  <c r="G2458" i="5" s="1"/>
  <c r="AB2350" i="5"/>
  <c r="F2352" i="5"/>
  <c r="I2355" i="5"/>
  <c r="T2356" i="5"/>
  <c r="F2358" i="5"/>
  <c r="G2363" i="5"/>
  <c r="AB2364" i="5"/>
  <c r="T2364" i="5"/>
  <c r="F2366" i="5"/>
  <c r="G2371" i="5"/>
  <c r="AB2372" i="5"/>
  <c r="T2372" i="5"/>
  <c r="F2374" i="5"/>
  <c r="G2379" i="5"/>
  <c r="R2387" i="5"/>
  <c r="V2390" i="5"/>
  <c r="G2390" i="5" s="1"/>
  <c r="V2397" i="5"/>
  <c r="E2400" i="5"/>
  <c r="X2400" i="5" s="1"/>
  <c r="R2400" i="5"/>
  <c r="J2400" i="5"/>
  <c r="I2400" i="5"/>
  <c r="H2400" i="5"/>
  <c r="G2400" i="5"/>
  <c r="F2400" i="5"/>
  <c r="V2403" i="5"/>
  <c r="R2407" i="5"/>
  <c r="J2407" i="5"/>
  <c r="I2407" i="5"/>
  <c r="H2407" i="5"/>
  <c r="F2407" i="5"/>
  <c r="E2407" i="5"/>
  <c r="X2407" i="5" s="1"/>
  <c r="F2411" i="5"/>
  <c r="AB2422" i="5"/>
  <c r="T2422" i="5"/>
  <c r="S2422" i="5"/>
  <c r="V2430" i="5"/>
  <c r="G2430" i="5" s="1"/>
  <c r="J2448" i="5"/>
  <c r="I2448" i="5"/>
  <c r="H2448" i="5"/>
  <c r="G2448" i="5"/>
  <c r="F2448" i="5"/>
  <c r="E2448" i="5"/>
  <c r="X2448" i="5" s="1"/>
  <c r="R2448" i="5"/>
  <c r="J2355" i="5"/>
  <c r="T2359" i="5"/>
  <c r="T2362" i="5"/>
  <c r="H2364" i="5"/>
  <c r="F2364" i="5"/>
  <c r="T2367" i="5"/>
  <c r="T2370" i="5"/>
  <c r="H2372" i="5"/>
  <c r="F2372" i="5"/>
  <c r="T2375" i="5"/>
  <c r="T2378" i="5"/>
  <c r="S2385" i="5"/>
  <c r="S2386" i="5"/>
  <c r="R2388" i="5"/>
  <c r="I2388" i="5"/>
  <c r="H2388" i="5"/>
  <c r="F2388" i="5"/>
  <c r="AB2391" i="5"/>
  <c r="S2397" i="5"/>
  <c r="E2420" i="5"/>
  <c r="X2420" i="5" s="1"/>
  <c r="R2420" i="5"/>
  <c r="J2420" i="5"/>
  <c r="I2420" i="5"/>
  <c r="H2420" i="5"/>
  <c r="G2420" i="5"/>
  <c r="F2420" i="5"/>
  <c r="V2422" i="5"/>
  <c r="G2422" i="5" s="1"/>
  <c r="AB2454" i="5"/>
  <c r="T2454" i="5"/>
  <c r="S2454" i="5"/>
  <c r="H2474" i="5"/>
  <c r="R2474" i="5"/>
  <c r="J2474" i="5"/>
  <c r="E2474" i="5"/>
  <c r="X2474" i="5" s="1"/>
  <c r="F2474" i="5"/>
  <c r="T2478" i="5"/>
  <c r="S2478" i="5"/>
  <c r="AB2478" i="5"/>
  <c r="V2386" i="5"/>
  <c r="G2394" i="5"/>
  <c r="V2395" i="5"/>
  <c r="T2401" i="5"/>
  <c r="S2401" i="5"/>
  <c r="V2402" i="5"/>
  <c r="AB2406" i="5"/>
  <c r="AB2407" i="5"/>
  <c r="G2407" i="5"/>
  <c r="AB2414" i="5"/>
  <c r="T2414" i="5"/>
  <c r="E2424" i="5"/>
  <c r="X2424" i="5" s="1"/>
  <c r="R2424" i="5"/>
  <c r="J2424" i="5"/>
  <c r="I2424" i="5"/>
  <c r="AB2443" i="5"/>
  <c r="T2443" i="5"/>
  <c r="S2443" i="5"/>
  <c r="G2446" i="5"/>
  <c r="AB2467" i="5"/>
  <c r="T2467" i="5"/>
  <c r="S2467" i="5"/>
  <c r="R2472" i="5"/>
  <c r="I2472" i="5"/>
  <c r="H2472" i="5"/>
  <c r="G2472" i="5"/>
  <c r="F2472" i="5"/>
  <c r="E2472" i="5"/>
  <c r="X2472" i="5" s="1"/>
  <c r="T2405" i="5"/>
  <c r="S2405" i="5"/>
  <c r="V2406" i="5"/>
  <c r="G2406" i="5" s="1"/>
  <c r="V2414" i="5"/>
  <c r="G2414" i="5" s="1"/>
  <c r="AB2419" i="5"/>
  <c r="G2419" i="5"/>
  <c r="AB2426" i="5"/>
  <c r="T2426" i="5"/>
  <c r="V2433" i="5"/>
  <c r="G2433" i="5" s="1"/>
  <c r="V2443" i="5"/>
  <c r="G2443" i="5" s="1"/>
  <c r="S2452" i="5"/>
  <c r="AB2452" i="5"/>
  <c r="T2452" i="5"/>
  <c r="J2455" i="5"/>
  <c r="I2455" i="5"/>
  <c r="E2455" i="5"/>
  <c r="X2455" i="5" s="1"/>
  <c r="R2455" i="5"/>
  <c r="H2455" i="5"/>
  <c r="V2467" i="5"/>
  <c r="J2475" i="5"/>
  <c r="I2475" i="5"/>
  <c r="R2475" i="5"/>
  <c r="H2475" i="5"/>
  <c r="F2475" i="5"/>
  <c r="E2475" i="5"/>
  <c r="X2475" i="5" s="1"/>
  <c r="AB2486" i="5"/>
  <c r="T2486" i="5"/>
  <c r="S2486" i="5"/>
  <c r="T2495" i="5"/>
  <c r="S2495" i="5"/>
  <c r="F2381" i="5"/>
  <c r="E2381" i="5"/>
  <c r="X2381" i="5" s="1"/>
  <c r="F2389" i="5"/>
  <c r="E2389" i="5"/>
  <c r="X2389" i="5" s="1"/>
  <c r="V2426" i="5"/>
  <c r="G2426" i="5" s="1"/>
  <c r="V2431" i="5"/>
  <c r="G2431" i="5" s="1"/>
  <c r="AB2431" i="5"/>
  <c r="F2455" i="5"/>
  <c r="H2481" i="5"/>
  <c r="I2481" i="5"/>
  <c r="F2481" i="5"/>
  <c r="E2481" i="5"/>
  <c r="X2481" i="5" s="1"/>
  <c r="R2481" i="5"/>
  <c r="J2481" i="5"/>
  <c r="V2495" i="5"/>
  <c r="G2495" i="5" s="1"/>
  <c r="AB2390" i="5"/>
  <c r="T2390" i="5"/>
  <c r="AB2411" i="5"/>
  <c r="X2411" i="5"/>
  <c r="G2411" i="5"/>
  <c r="AB2418" i="5"/>
  <c r="T2418" i="5"/>
  <c r="E2428" i="5"/>
  <c r="X2428" i="5" s="1"/>
  <c r="R2428" i="5"/>
  <c r="J2428" i="5"/>
  <c r="I2428" i="5"/>
  <c r="S2436" i="5"/>
  <c r="AB2436" i="5"/>
  <c r="H2446" i="5"/>
  <c r="R2446" i="5"/>
  <c r="J2446" i="5"/>
  <c r="F2446" i="5"/>
  <c r="E2446" i="5"/>
  <c r="X2446" i="5" s="1"/>
  <c r="G2455" i="5"/>
  <c r="T2484" i="5"/>
  <c r="AB2484" i="5"/>
  <c r="S2484" i="5"/>
  <c r="AB2430" i="5"/>
  <c r="T2430" i="5"/>
  <c r="J2435" i="5"/>
  <c r="R2435" i="5"/>
  <c r="I2435" i="5"/>
  <c r="H2435" i="5"/>
  <c r="S2440" i="5"/>
  <c r="T2440" i="5"/>
  <c r="AB2440" i="5"/>
  <c r="J2501" i="5"/>
  <c r="I2501" i="5"/>
  <c r="H2501" i="5"/>
  <c r="R2501" i="5"/>
  <c r="G2501" i="5"/>
  <c r="F2501" i="5"/>
  <c r="T2434" i="5"/>
  <c r="J2463" i="5"/>
  <c r="I2463" i="5"/>
  <c r="E2463" i="5"/>
  <c r="X2463" i="5" s="1"/>
  <c r="V2484" i="5"/>
  <c r="G2484" i="5" s="1"/>
  <c r="T2492" i="5"/>
  <c r="S2492" i="5"/>
  <c r="S2409" i="5"/>
  <c r="S2413" i="5"/>
  <c r="S2417" i="5"/>
  <c r="S2421" i="5"/>
  <c r="S2425" i="5"/>
  <c r="S2429" i="5"/>
  <c r="T2432" i="5"/>
  <c r="V2434" i="5"/>
  <c r="G2434" i="5" s="1"/>
  <c r="F2437" i="5"/>
  <c r="R2437" i="5"/>
  <c r="J2437" i="5"/>
  <c r="AB2448" i="5"/>
  <c r="H2450" i="5"/>
  <c r="R2450" i="5"/>
  <c r="J2450" i="5"/>
  <c r="I2450" i="5"/>
  <c r="R2456" i="5"/>
  <c r="I2456" i="5"/>
  <c r="H2456" i="5"/>
  <c r="G2456" i="5"/>
  <c r="F2456" i="5"/>
  <c r="F2463" i="5"/>
  <c r="G2475" i="5"/>
  <c r="AB2477" i="5"/>
  <c r="T2477" i="5"/>
  <c r="S2477" i="5"/>
  <c r="T2480" i="5"/>
  <c r="AB2480" i="5"/>
  <c r="F2492" i="5"/>
  <c r="E2492" i="5"/>
  <c r="R2492" i="5"/>
  <c r="J2492" i="5"/>
  <c r="I2492" i="5"/>
  <c r="H2492" i="5"/>
  <c r="T2496" i="5"/>
  <c r="S2496" i="5"/>
  <c r="V2499" i="5"/>
  <c r="G2499" i="5" s="1"/>
  <c r="V2503" i="5"/>
  <c r="G2503" i="5" s="1"/>
  <c r="F22" i="6"/>
  <c r="B22" i="6"/>
  <c r="F27" i="6" s="1"/>
  <c r="E2437" i="5"/>
  <c r="X2437" i="5" s="1"/>
  <c r="V2439" i="5"/>
  <c r="F2441" i="5"/>
  <c r="J2441" i="5"/>
  <c r="I2441" i="5"/>
  <c r="H2441" i="5"/>
  <c r="V2445" i="5"/>
  <c r="G2445" i="5" s="1"/>
  <c r="V2447" i="5"/>
  <c r="G2447" i="5" s="1"/>
  <c r="AB2459" i="5"/>
  <c r="G2463" i="5"/>
  <c r="V2477" i="5"/>
  <c r="V2490" i="5"/>
  <c r="G2490" i="5" s="1"/>
  <c r="G2492" i="5"/>
  <c r="F2496" i="5"/>
  <c r="E2496" i="5"/>
  <c r="R2496" i="5"/>
  <c r="J2496" i="5"/>
  <c r="I2496" i="5"/>
  <c r="H2496" i="5"/>
  <c r="T2500" i="5"/>
  <c r="S2500" i="5"/>
  <c r="F64" i="6"/>
  <c r="H64" i="6" s="1"/>
  <c r="G5" i="6"/>
  <c r="H5" i="6" s="1"/>
  <c r="H6" i="6"/>
  <c r="V2401" i="5"/>
  <c r="G2401" i="5" s="1"/>
  <c r="V2405" i="5"/>
  <c r="G2405" i="5" s="1"/>
  <c r="V2409" i="5"/>
  <c r="G2409" i="5" s="1"/>
  <c r="V2413" i="5"/>
  <c r="G2413" i="5" s="1"/>
  <c r="V2417" i="5"/>
  <c r="G2417" i="5" s="1"/>
  <c r="V2421" i="5"/>
  <c r="V2425" i="5"/>
  <c r="G2425" i="5" s="1"/>
  <c r="V2429" i="5"/>
  <c r="G2429" i="5" s="1"/>
  <c r="E2432" i="5"/>
  <c r="X2432" i="5" s="1"/>
  <c r="G2437" i="5"/>
  <c r="V2438" i="5"/>
  <c r="E2441" i="5"/>
  <c r="X2441" i="5" s="1"/>
  <c r="G2459" i="5"/>
  <c r="H2463" i="5"/>
  <c r="J2471" i="5"/>
  <c r="I2471" i="5"/>
  <c r="E2471" i="5"/>
  <c r="X2471" i="5" s="1"/>
  <c r="G2474" i="5"/>
  <c r="S2475" i="5"/>
  <c r="AB2485" i="5"/>
  <c r="T2485" i="5"/>
  <c r="S2485" i="5"/>
  <c r="T2488" i="5"/>
  <c r="S2488" i="5"/>
  <c r="G2496" i="5"/>
  <c r="F2500" i="5"/>
  <c r="E2500" i="5"/>
  <c r="R2500" i="5"/>
  <c r="J2500" i="5"/>
  <c r="I2500" i="5"/>
  <c r="H2500" i="5"/>
  <c r="AB2432" i="5"/>
  <c r="H2437" i="5"/>
  <c r="G2450" i="5"/>
  <c r="I2452" i="5"/>
  <c r="H2452" i="5"/>
  <c r="G2452" i="5"/>
  <c r="F2452" i="5"/>
  <c r="F2461" i="5"/>
  <c r="E2461" i="5"/>
  <c r="X2461" i="5" s="1"/>
  <c r="R2461" i="5"/>
  <c r="J2461" i="5"/>
  <c r="I2461" i="5"/>
  <c r="H2461" i="5"/>
  <c r="R2463" i="5"/>
  <c r="V2466" i="5"/>
  <c r="F2471" i="5"/>
  <c r="T2475" i="5"/>
  <c r="J2482" i="5"/>
  <c r="I2482" i="5"/>
  <c r="R2482" i="5"/>
  <c r="H2482" i="5"/>
  <c r="F2482" i="5"/>
  <c r="E2482" i="5"/>
  <c r="X2482" i="5" s="1"/>
  <c r="V2485" i="5"/>
  <c r="F2488" i="5"/>
  <c r="E2488" i="5"/>
  <c r="X2488" i="5" s="1"/>
  <c r="I2488" i="5"/>
  <c r="H2488" i="5"/>
  <c r="R2488" i="5"/>
  <c r="J2488" i="5"/>
  <c r="G2488" i="5"/>
  <c r="J2493" i="5"/>
  <c r="I2493" i="5"/>
  <c r="H2493" i="5"/>
  <c r="G17" i="6"/>
  <c r="H17" i="6" s="1"/>
  <c r="AB2442" i="5"/>
  <c r="S2442" i="5"/>
  <c r="S2449" i="5"/>
  <c r="S2451" i="5"/>
  <c r="J2460" i="5"/>
  <c r="V2462" i="5"/>
  <c r="G2462" i="5" s="1"/>
  <c r="J2468" i="5"/>
  <c r="V2470" i="5"/>
  <c r="G2481" i="5"/>
  <c r="G2487" i="5"/>
  <c r="T2494" i="5"/>
  <c r="S2494" i="5"/>
  <c r="T2498" i="5"/>
  <c r="S2498" i="5"/>
  <c r="T2502" i="5"/>
  <c r="S2502" i="5"/>
  <c r="D9" i="6"/>
  <c r="G15" i="6"/>
  <c r="H15" i="6" s="1"/>
  <c r="B20" i="6"/>
  <c r="F25" i="6" s="1"/>
  <c r="AB2446" i="5"/>
  <c r="S2446" i="5"/>
  <c r="F2457" i="5"/>
  <c r="E2457" i="5"/>
  <c r="X2457" i="5" s="1"/>
  <c r="AB2457" i="5"/>
  <c r="F2465" i="5"/>
  <c r="E2465" i="5"/>
  <c r="X2465" i="5" s="1"/>
  <c r="AB2465" i="5"/>
  <c r="F2473" i="5"/>
  <c r="E2473" i="5"/>
  <c r="X2473" i="5" s="1"/>
  <c r="AB2473" i="5"/>
  <c r="T2493" i="5"/>
  <c r="S2493" i="5"/>
  <c r="F2494" i="5"/>
  <c r="E2494" i="5"/>
  <c r="R2494" i="5"/>
  <c r="J2494" i="5"/>
  <c r="T2497" i="5"/>
  <c r="S2497" i="5"/>
  <c r="F2498" i="5"/>
  <c r="E2498" i="5"/>
  <c r="R2498" i="5"/>
  <c r="J2498" i="5"/>
  <c r="T2501" i="5"/>
  <c r="S2501" i="5"/>
  <c r="F2502" i="5"/>
  <c r="E2502" i="5"/>
  <c r="R2502" i="5"/>
  <c r="J2502" i="5"/>
  <c r="AB2458" i="5"/>
  <c r="T2458" i="5"/>
  <c r="AB2466" i="5"/>
  <c r="T2466" i="5"/>
  <c r="AB2474" i="5"/>
  <c r="T2474" i="5"/>
  <c r="R2487" i="5"/>
  <c r="J2487" i="5"/>
  <c r="I2487" i="5"/>
  <c r="AB2490" i="5"/>
  <c r="D4" i="6"/>
  <c r="V2478" i="5"/>
  <c r="F2480" i="5"/>
  <c r="E2480" i="5"/>
  <c r="X2480" i="5" s="1"/>
  <c r="V2486" i="5"/>
  <c r="R2491" i="5"/>
  <c r="J2491" i="5"/>
  <c r="S2503" i="5"/>
  <c r="S2476" i="5"/>
  <c r="G2480" i="5"/>
  <c r="AB2481" i="5"/>
  <c r="T2481" i="5"/>
  <c r="E2483" i="5"/>
  <c r="X2483" i="5" s="1"/>
  <c r="T2503"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3" i="1"/>
  <c r="F4" i="8"/>
  <c r="H4" i="8"/>
  <c r="I4" i="8"/>
  <c r="C4" i="8"/>
  <c r="E4" i="8"/>
  <c r="S510" i="5"/>
  <c r="T519" i="5"/>
  <c r="T515" i="5"/>
  <c r="S547" i="5"/>
  <c r="T559" i="5"/>
  <c r="T534" i="5"/>
  <c r="T554" i="5"/>
  <c r="S538" i="5"/>
  <c r="T555" i="5"/>
  <c r="S559" i="5"/>
  <c r="T539" i="5"/>
  <c r="S509" i="5"/>
  <c r="T541" i="5"/>
  <c r="T535" i="5"/>
  <c r="T571" i="5"/>
  <c r="T567" i="5"/>
  <c r="T562" i="5"/>
  <c r="S571" i="5"/>
  <c r="T585" i="5"/>
  <c r="T550" i="5"/>
  <c r="S567" i="5"/>
  <c r="T538" i="5"/>
  <c r="T551" i="5"/>
  <c r="T518" i="5"/>
  <c r="T593" i="5"/>
  <c r="S542" i="5"/>
  <c r="T509" i="5"/>
  <c r="T522" i="5"/>
  <c r="T543" i="5"/>
  <c r="T565" i="5"/>
  <c r="S551" i="5"/>
  <c r="S585" i="5"/>
  <c r="T513" i="5"/>
  <c r="T583" i="5"/>
  <c r="T589" i="5"/>
  <c r="T514" i="5"/>
  <c r="T546" i="5"/>
  <c r="T525" i="5"/>
  <c r="T542" i="5"/>
  <c r="T527" i="5"/>
  <c r="T529" i="5"/>
  <c r="S583" i="5"/>
  <c r="T530" i="5"/>
  <c r="T558" i="5"/>
  <c r="T510" i="5"/>
  <c r="T526" i="5"/>
  <c r="T545" i="5"/>
  <c r="T569" i="5"/>
  <c r="T557" i="5"/>
  <c r="T549" i="5"/>
  <c r="T547" i="5"/>
  <c r="T511" i="5"/>
  <c r="T581" i="5"/>
  <c r="I2412" i="5" l="1"/>
  <c r="E1308" i="5"/>
  <c r="X1308" i="5" s="1"/>
  <c r="E2198" i="5"/>
  <c r="X2198" i="5" s="1"/>
  <c r="R2380" i="5"/>
  <c r="J2412" i="5"/>
  <c r="J2164" i="5"/>
  <c r="R2412" i="5"/>
  <c r="E2412" i="5"/>
  <c r="X2412" i="5" s="1"/>
  <c r="F2198" i="5"/>
  <c r="H1308" i="5"/>
  <c r="F2412" i="5"/>
  <c r="H1966" i="5"/>
  <c r="E1958" i="5"/>
  <c r="X1958" i="5" s="1"/>
  <c r="R1308" i="5"/>
  <c r="G942" i="5"/>
  <c r="C11" i="6"/>
  <c r="C10" i="6"/>
  <c r="C8" i="6"/>
  <c r="C9" i="6"/>
  <c r="J663" i="5"/>
  <c r="H1189" i="5"/>
  <c r="R1078" i="5"/>
  <c r="I1078" i="5"/>
  <c r="F2464" i="5"/>
  <c r="J1651" i="5"/>
  <c r="G2464" i="5"/>
  <c r="H2464" i="5"/>
  <c r="I2464" i="5"/>
  <c r="G1734" i="5"/>
  <c r="E1491" i="5"/>
  <c r="X1491" i="5" s="1"/>
  <c r="F1491" i="5"/>
  <c r="J2156" i="5"/>
  <c r="H1491" i="5"/>
  <c r="I1491" i="5"/>
  <c r="I1351" i="5"/>
  <c r="I599" i="5"/>
  <c r="I942" i="5"/>
  <c r="R942" i="5"/>
  <c r="E1734" i="5"/>
  <c r="X1734" i="5" s="1"/>
  <c r="C4" i="6"/>
  <c r="R2164" i="5"/>
  <c r="I1966" i="5"/>
  <c r="E2164" i="5"/>
  <c r="X2164" i="5" s="1"/>
  <c r="J2068" i="5"/>
  <c r="I2068" i="5"/>
  <c r="J1966" i="5"/>
  <c r="I986" i="5"/>
  <c r="H649" i="5"/>
  <c r="E2043" i="5"/>
  <c r="X2043" i="5" s="1"/>
  <c r="R2043" i="5"/>
  <c r="R1966" i="5"/>
  <c r="H986" i="5"/>
  <c r="E1966" i="5"/>
  <c r="X1966" i="5" s="1"/>
  <c r="H1958" i="5"/>
  <c r="R986" i="5"/>
  <c r="R2068" i="5"/>
  <c r="I1958" i="5"/>
  <c r="E1271" i="5"/>
  <c r="X1271" i="5" s="1"/>
  <c r="H2068" i="5"/>
  <c r="J1958" i="5"/>
  <c r="R1958" i="5"/>
  <c r="E1197" i="5"/>
  <c r="X1197" i="5" s="1"/>
  <c r="I677" i="5"/>
  <c r="H677" i="5"/>
  <c r="J986" i="5"/>
  <c r="S605" i="5"/>
  <c r="S609" i="5"/>
  <c r="X519" i="5"/>
  <c r="S597" i="5"/>
  <c r="X549" i="5"/>
  <c r="X541" i="5"/>
  <c r="X513" i="5"/>
  <c r="X557" i="5"/>
  <c r="X554" i="5"/>
  <c r="X534" i="5"/>
  <c r="X529" i="5"/>
  <c r="X545" i="5"/>
  <c r="X558" i="5"/>
  <c r="S531" i="5"/>
  <c r="C12" i="6"/>
  <c r="C7" i="6"/>
  <c r="B32" i="6"/>
  <c r="E2317" i="5"/>
  <c r="X2317" i="5" s="1"/>
  <c r="J1918" i="5"/>
  <c r="E1288" i="5"/>
  <c r="X1288" i="5" s="1"/>
  <c r="R982" i="5"/>
  <c r="G850" i="5"/>
  <c r="R871" i="5"/>
  <c r="I850" i="5"/>
  <c r="F1734" i="5"/>
  <c r="I1858" i="5"/>
  <c r="F1576" i="5"/>
  <c r="G1351" i="5"/>
  <c r="H1338" i="5"/>
  <c r="I1223" i="5"/>
  <c r="G751" i="5"/>
  <c r="E751" i="5"/>
  <c r="X751" i="5" s="1"/>
  <c r="J774" i="5"/>
  <c r="F677" i="5"/>
  <c r="I1734" i="5"/>
  <c r="J2283" i="5"/>
  <c r="J1338" i="5"/>
  <c r="F966" i="5"/>
  <c r="J677" i="5"/>
  <c r="E577" i="5"/>
  <c r="F2188" i="5"/>
  <c r="J1734" i="5"/>
  <c r="R1338" i="5"/>
  <c r="I966" i="5"/>
  <c r="I828" i="5"/>
  <c r="H751" i="5"/>
  <c r="H577" i="5"/>
  <c r="I1664" i="5"/>
  <c r="H1576" i="5"/>
  <c r="E1338" i="5"/>
  <c r="X1338" i="5" s="1"/>
  <c r="R966" i="5"/>
  <c r="R828" i="5"/>
  <c r="J751" i="5"/>
  <c r="I577" i="5"/>
  <c r="J1491" i="5"/>
  <c r="F2408" i="5"/>
  <c r="R1668" i="5"/>
  <c r="J1576" i="5"/>
  <c r="I1338" i="5"/>
  <c r="E966" i="5"/>
  <c r="X966" i="5" s="1"/>
  <c r="J577" i="5"/>
  <c r="E677" i="5"/>
  <c r="X677" i="5" s="1"/>
  <c r="F1384" i="5"/>
  <c r="G981" i="5"/>
  <c r="G1319" i="5"/>
  <c r="F981" i="5"/>
  <c r="J671" i="5"/>
  <c r="E649" i="5"/>
  <c r="X649" i="5" s="1"/>
  <c r="J1050" i="5"/>
  <c r="H2172" i="5"/>
  <c r="J1683" i="5"/>
  <c r="I1384" i="5"/>
  <c r="I1050" i="5"/>
  <c r="I1319" i="5"/>
  <c r="I1132" i="5"/>
  <c r="H981" i="5"/>
  <c r="I649" i="5"/>
  <c r="E1384" i="5"/>
  <c r="X1384" i="5" s="1"/>
  <c r="R1038" i="5"/>
  <c r="G1132" i="5"/>
  <c r="I1014" i="5"/>
  <c r="J1319" i="5"/>
  <c r="J1132" i="5"/>
  <c r="I981" i="5"/>
  <c r="J2172" i="5"/>
  <c r="G1592" i="5"/>
  <c r="R1319" i="5"/>
  <c r="J981" i="5"/>
  <c r="E2172" i="5"/>
  <c r="X2172" i="5" s="1"/>
  <c r="H2115" i="5"/>
  <c r="R1753" i="5"/>
  <c r="J1592" i="5"/>
  <c r="H1592" i="5"/>
  <c r="H1384" i="5"/>
  <c r="I671" i="5"/>
  <c r="F2300" i="5"/>
  <c r="R1592" i="5"/>
  <c r="J1384" i="5"/>
  <c r="E1319" i="5"/>
  <c r="X1319" i="5" s="1"/>
  <c r="R2300" i="5"/>
  <c r="E1592" i="5"/>
  <c r="X1592" i="5" s="1"/>
  <c r="R1050" i="5"/>
  <c r="R1014" i="5"/>
  <c r="I1038" i="5"/>
  <c r="F1319" i="5"/>
  <c r="R851" i="5"/>
  <c r="F1946" i="5"/>
  <c r="H1946" i="5"/>
  <c r="E1425" i="5"/>
  <c r="X1425" i="5" s="1"/>
  <c r="I1380" i="5"/>
  <c r="E871" i="5"/>
  <c r="X871" i="5" s="1"/>
  <c r="I1946" i="5"/>
  <c r="R1664" i="5"/>
  <c r="E1157" i="5"/>
  <c r="X1157" i="5" s="1"/>
  <c r="E2362" i="5"/>
  <c r="X2362" i="5" s="1"/>
  <c r="J1946" i="5"/>
  <c r="J1437" i="5"/>
  <c r="F1157" i="5"/>
  <c r="R1946" i="5"/>
  <c r="J1664" i="5"/>
  <c r="J1425" i="5"/>
  <c r="I2362" i="5"/>
  <c r="I871" i="5"/>
  <c r="R573" i="5"/>
  <c r="I2479" i="5"/>
  <c r="E1946" i="5"/>
  <c r="X1946" i="5" s="1"/>
  <c r="R1324" i="5"/>
  <c r="H1157" i="5"/>
  <c r="G871" i="5"/>
  <c r="F871" i="5"/>
  <c r="R745" i="5"/>
  <c r="F766" i="5"/>
  <c r="H745" i="5"/>
  <c r="E561" i="5"/>
  <c r="H2324" i="5"/>
  <c r="R1328" i="5"/>
  <c r="E573" i="5"/>
  <c r="H561" i="5"/>
  <c r="G1203" i="5"/>
  <c r="R1203" i="5"/>
  <c r="H573" i="5"/>
  <c r="I561" i="5"/>
  <c r="F1664" i="5"/>
  <c r="J1203" i="5"/>
  <c r="G765" i="5"/>
  <c r="I573" i="5"/>
  <c r="J561" i="5"/>
  <c r="J871" i="5"/>
  <c r="F561" i="5"/>
  <c r="H1664" i="5"/>
  <c r="J573" i="5"/>
  <c r="R2362" i="5"/>
  <c r="R2316" i="5"/>
  <c r="R2156" i="5"/>
  <c r="H1785" i="5"/>
  <c r="R798" i="5"/>
  <c r="H575" i="5"/>
  <c r="R2396" i="5"/>
  <c r="J2362" i="5"/>
  <c r="E2156" i="5"/>
  <c r="X2156" i="5" s="1"/>
  <c r="F695" i="5"/>
  <c r="I643" i="5"/>
  <c r="H2396" i="5"/>
  <c r="E2396" i="5"/>
  <c r="X2396" i="5" s="1"/>
  <c r="E716" i="5"/>
  <c r="X716" i="5" s="1"/>
  <c r="J1232" i="5"/>
  <c r="F716" i="5"/>
  <c r="R774" i="5"/>
  <c r="E798" i="5"/>
  <c r="X798" i="5" s="1"/>
  <c r="E774" i="5"/>
  <c r="X774" i="5" s="1"/>
  <c r="H2316" i="5"/>
  <c r="F798" i="5"/>
  <c r="F774" i="5"/>
  <c r="F2362" i="5"/>
  <c r="G2316" i="5"/>
  <c r="H798" i="5"/>
  <c r="H774" i="5"/>
  <c r="H2362" i="5"/>
  <c r="I2316" i="5"/>
  <c r="F1785" i="5"/>
  <c r="F941" i="5"/>
  <c r="I798" i="5"/>
  <c r="I774" i="5"/>
  <c r="E2015" i="5"/>
  <c r="X2015" i="5" s="1"/>
  <c r="J2015" i="5"/>
  <c r="J1723" i="5"/>
  <c r="E1683" i="5"/>
  <c r="X1683" i="5" s="1"/>
  <c r="H1433" i="5"/>
  <c r="I1307" i="5"/>
  <c r="F1271" i="5"/>
  <c r="J601" i="5"/>
  <c r="T601" i="5" s="1"/>
  <c r="J2076" i="5"/>
  <c r="I2076" i="5"/>
  <c r="J1672" i="5"/>
  <c r="E1715" i="5"/>
  <c r="X1715" i="5" s="1"/>
  <c r="R1402" i="5"/>
  <c r="R1307" i="5"/>
  <c r="G1271" i="5"/>
  <c r="H601" i="5"/>
  <c r="E2256" i="5"/>
  <c r="X2256" i="5" s="1"/>
  <c r="I1769" i="5"/>
  <c r="R1632" i="5"/>
  <c r="I1271" i="5"/>
  <c r="R890" i="5"/>
  <c r="E1066" i="5"/>
  <c r="X1066" i="5" s="1"/>
  <c r="R2076" i="5"/>
  <c r="J1769" i="5"/>
  <c r="R1672" i="5"/>
  <c r="J1433" i="5"/>
  <c r="J1271" i="5"/>
  <c r="R2256" i="5"/>
  <c r="F1525" i="5"/>
  <c r="R1122" i="5"/>
  <c r="R1271" i="5"/>
  <c r="I601" i="5"/>
  <c r="F1672" i="5"/>
  <c r="J2317" i="5"/>
  <c r="H1463" i="5"/>
  <c r="I1525" i="5"/>
  <c r="H1672" i="5"/>
  <c r="R2317" i="5"/>
  <c r="H2042" i="5"/>
  <c r="J1632" i="5"/>
  <c r="J1525" i="5"/>
  <c r="E1433" i="5"/>
  <c r="X1433" i="5" s="1"/>
  <c r="E601" i="5"/>
  <c r="E1672" i="5"/>
  <c r="X1672" i="5" s="1"/>
  <c r="F1050" i="5"/>
  <c r="F671" i="5"/>
  <c r="G1384" i="5"/>
  <c r="R1723" i="5"/>
  <c r="F1679" i="5"/>
  <c r="H1671" i="5"/>
  <c r="E1324" i="5"/>
  <c r="X1324" i="5" s="1"/>
  <c r="J1223" i="5"/>
  <c r="J695" i="5"/>
  <c r="I1324" i="5"/>
  <c r="F1680" i="5"/>
  <c r="H1699" i="5"/>
  <c r="E1723" i="5"/>
  <c r="X1723" i="5" s="1"/>
  <c r="G1679" i="5"/>
  <c r="F1312" i="5"/>
  <c r="G1680" i="5"/>
  <c r="F2292" i="5"/>
  <c r="I1699" i="5"/>
  <c r="F1608" i="5"/>
  <c r="H1679" i="5"/>
  <c r="E695" i="5"/>
  <c r="X695" i="5" s="1"/>
  <c r="I1680" i="5"/>
  <c r="I1312" i="5"/>
  <c r="H1680" i="5"/>
  <c r="H2292" i="5"/>
  <c r="F1935" i="5"/>
  <c r="J1699" i="5"/>
  <c r="J1608" i="5"/>
  <c r="R1711" i="5"/>
  <c r="I1679" i="5"/>
  <c r="R1312" i="5"/>
  <c r="H1312" i="5"/>
  <c r="R761" i="5"/>
  <c r="G695" i="5"/>
  <c r="I2292" i="5"/>
  <c r="R1696" i="5"/>
  <c r="J1692" i="5"/>
  <c r="R1608" i="5"/>
  <c r="E1711" i="5"/>
  <c r="X1711" i="5" s="1"/>
  <c r="J1679" i="5"/>
  <c r="E1312" i="5"/>
  <c r="X1312" i="5" s="1"/>
  <c r="F1223" i="5"/>
  <c r="H647" i="5"/>
  <c r="E2292" i="5"/>
  <c r="X2292" i="5" s="1"/>
  <c r="R2292" i="5"/>
  <c r="R1692" i="5"/>
  <c r="H1723" i="5"/>
  <c r="R1679" i="5"/>
  <c r="H1223" i="5"/>
  <c r="I695" i="5"/>
  <c r="H695" i="5"/>
  <c r="H2288" i="5"/>
  <c r="I1723" i="5"/>
  <c r="H1324" i="5"/>
  <c r="R1223" i="5"/>
  <c r="I647" i="5"/>
  <c r="J2479" i="5"/>
  <c r="J2231" i="5"/>
  <c r="J1640" i="5"/>
  <c r="I1507" i="5"/>
  <c r="E1296" i="5"/>
  <c r="X1296" i="5" s="1"/>
  <c r="H1221" i="5"/>
  <c r="I1109" i="5"/>
  <c r="I1139" i="5"/>
  <c r="I1232" i="5"/>
  <c r="H2479" i="5"/>
  <c r="G2231" i="5"/>
  <c r="H1858" i="5"/>
  <c r="I1753" i="5"/>
  <c r="R1640" i="5"/>
  <c r="J1109" i="5"/>
  <c r="I631" i="5"/>
  <c r="R1232" i="5"/>
  <c r="R2479" i="5"/>
  <c r="R2309" i="5"/>
  <c r="J1858" i="5"/>
  <c r="E1753" i="5"/>
  <c r="X1753" i="5" s="1"/>
  <c r="R1643" i="5"/>
  <c r="R1252" i="5"/>
  <c r="H1252" i="5"/>
  <c r="H1232" i="5"/>
  <c r="I595" i="5"/>
  <c r="G1232" i="5"/>
  <c r="E2309" i="5"/>
  <c r="X2309" i="5" s="1"/>
  <c r="F2091" i="5"/>
  <c r="R1858" i="5"/>
  <c r="E1252" i="5"/>
  <c r="X1252" i="5" s="1"/>
  <c r="G835" i="5"/>
  <c r="E2479" i="5"/>
  <c r="X2479" i="5" s="1"/>
  <c r="F1858" i="5"/>
  <c r="E1858" i="5"/>
  <c r="X1858" i="5" s="1"/>
  <c r="E1667" i="5"/>
  <c r="X1667" i="5" s="1"/>
  <c r="E1507" i="5"/>
  <c r="X1507" i="5" s="1"/>
  <c r="E1221" i="5"/>
  <c r="X1221" i="5" s="1"/>
  <c r="R1085" i="5"/>
  <c r="I835" i="5"/>
  <c r="H595" i="5"/>
  <c r="F2479" i="5"/>
  <c r="E2385" i="5"/>
  <c r="X2385" i="5" s="1"/>
  <c r="J2163" i="5"/>
  <c r="R1652" i="5"/>
  <c r="J1652" i="5"/>
  <c r="F1507" i="5"/>
  <c r="F1221" i="5"/>
  <c r="H1296" i="5"/>
  <c r="G1109" i="5"/>
  <c r="F835" i="5"/>
  <c r="R835" i="5"/>
  <c r="F1232" i="5"/>
  <c r="E1899" i="5"/>
  <c r="X1899" i="5" s="1"/>
  <c r="J1724" i="5"/>
  <c r="H1715" i="5"/>
  <c r="F1402" i="5"/>
  <c r="E1380" i="5"/>
  <c r="X1380" i="5" s="1"/>
  <c r="E1328" i="5"/>
  <c r="X1328" i="5" s="1"/>
  <c r="I1094" i="5"/>
  <c r="E970" i="5"/>
  <c r="X970" i="5" s="1"/>
  <c r="E2212" i="5"/>
  <c r="X2212" i="5" s="1"/>
  <c r="E1632" i="5"/>
  <c r="X1632" i="5" s="1"/>
  <c r="R807" i="5"/>
  <c r="J2132" i="5"/>
  <c r="J2160" i="5"/>
  <c r="E1918" i="5"/>
  <c r="X1918" i="5" s="1"/>
  <c r="I1715" i="5"/>
  <c r="H1425" i="5"/>
  <c r="H1328" i="5"/>
  <c r="I607" i="5"/>
  <c r="F807" i="5"/>
  <c r="R2132" i="5"/>
  <c r="R2160" i="5"/>
  <c r="F1918" i="5"/>
  <c r="J1715" i="5"/>
  <c r="E1402" i="5"/>
  <c r="X1402" i="5" s="1"/>
  <c r="R1066" i="5"/>
  <c r="E1307" i="5"/>
  <c r="X1307" i="5" s="1"/>
  <c r="J1144" i="5"/>
  <c r="G749" i="5"/>
  <c r="H882" i="5"/>
  <c r="I807" i="5"/>
  <c r="E2132" i="5"/>
  <c r="X2132" i="5" s="1"/>
  <c r="H1899" i="5"/>
  <c r="I1918" i="5"/>
  <c r="R1715" i="5"/>
  <c r="H1683" i="5"/>
  <c r="R1284" i="5"/>
  <c r="F1307" i="5"/>
  <c r="F882" i="5"/>
  <c r="I1402" i="5"/>
  <c r="H1918" i="5"/>
  <c r="I1683" i="5"/>
  <c r="E1284" i="5"/>
  <c r="X1284" i="5" s="1"/>
  <c r="I1122" i="5"/>
  <c r="I1066" i="5"/>
  <c r="G1307" i="5"/>
  <c r="I882" i="5"/>
  <c r="R882" i="5"/>
  <c r="E782" i="5"/>
  <c r="X782" i="5" s="1"/>
  <c r="F1899" i="5"/>
  <c r="R1918" i="5"/>
  <c r="R1724" i="5"/>
  <c r="R1683" i="5"/>
  <c r="E1525" i="5"/>
  <c r="X1525" i="5" s="1"/>
  <c r="J1307" i="5"/>
  <c r="J2180" i="5"/>
  <c r="H2163" i="5"/>
  <c r="R2183" i="5"/>
  <c r="J1667" i="5"/>
  <c r="R1659" i="5"/>
  <c r="E1687" i="5"/>
  <c r="X1687" i="5" s="1"/>
  <c r="H1651" i="5"/>
  <c r="I1643" i="5"/>
  <c r="H941" i="5"/>
  <c r="G719" i="5"/>
  <c r="G679" i="5"/>
  <c r="E523" i="5"/>
  <c r="I719" i="5"/>
  <c r="R2180" i="5"/>
  <c r="I2163" i="5"/>
  <c r="E2011" i="5"/>
  <c r="X2011" i="5" s="1"/>
  <c r="E2091" i="5"/>
  <c r="X2091" i="5" s="1"/>
  <c r="R1667" i="5"/>
  <c r="G1707" i="5"/>
  <c r="F1707" i="5"/>
  <c r="E1659" i="5"/>
  <c r="X1659" i="5" s="1"/>
  <c r="I1651" i="5"/>
  <c r="J1643" i="5"/>
  <c r="E941" i="5"/>
  <c r="X941" i="5" s="1"/>
  <c r="E766" i="5"/>
  <c r="X766" i="5" s="1"/>
  <c r="J719" i="5"/>
  <c r="J2453" i="5"/>
  <c r="F2214" i="5"/>
  <c r="E2214" i="5"/>
  <c r="X2214" i="5" s="1"/>
  <c r="E2183" i="5"/>
  <c r="X2183" i="5" s="1"/>
  <c r="R2163" i="5"/>
  <c r="I2042" i="5"/>
  <c r="G2091" i="5"/>
  <c r="R1656" i="5"/>
  <c r="R1651" i="5"/>
  <c r="H1707" i="5"/>
  <c r="E1643" i="5"/>
  <c r="X1643" i="5" s="1"/>
  <c r="I941" i="5"/>
  <c r="H766" i="5"/>
  <c r="J679" i="5"/>
  <c r="H719" i="5"/>
  <c r="I679" i="5"/>
  <c r="E679" i="5"/>
  <c r="X679" i="5" s="1"/>
  <c r="F2011" i="5"/>
  <c r="R2453" i="5"/>
  <c r="H2214" i="5"/>
  <c r="J2042" i="5"/>
  <c r="H2091" i="5"/>
  <c r="H1687" i="5"/>
  <c r="E1651" i="5"/>
  <c r="X1651" i="5" s="1"/>
  <c r="I1707" i="5"/>
  <c r="R941" i="5"/>
  <c r="I766" i="5"/>
  <c r="R719" i="5"/>
  <c r="F2252" i="5"/>
  <c r="E2252" i="5"/>
  <c r="X2252" i="5" s="1"/>
  <c r="J2196" i="5"/>
  <c r="H2183" i="5"/>
  <c r="R2011" i="5"/>
  <c r="R2042" i="5"/>
  <c r="I2091" i="5"/>
  <c r="H1659" i="5"/>
  <c r="F1643" i="5"/>
  <c r="I1687" i="5"/>
  <c r="F1667" i="5"/>
  <c r="J1707" i="5"/>
  <c r="J766" i="5"/>
  <c r="H599" i="5"/>
  <c r="R2196" i="5"/>
  <c r="I2183" i="5"/>
  <c r="E2042" i="5"/>
  <c r="X2042" i="5" s="1"/>
  <c r="J2091" i="5"/>
  <c r="J1656" i="5"/>
  <c r="H1667" i="5"/>
  <c r="G1643" i="5"/>
  <c r="I1659" i="5"/>
  <c r="J1687" i="5"/>
  <c r="R1707" i="5"/>
  <c r="G941" i="5"/>
  <c r="J643" i="5"/>
  <c r="J2183" i="5"/>
  <c r="I1667" i="5"/>
  <c r="J1659" i="5"/>
  <c r="R1687" i="5"/>
  <c r="H679" i="5"/>
  <c r="F679" i="5"/>
  <c r="E2196" i="5"/>
  <c r="X2196" i="5" s="1"/>
  <c r="E2408" i="5"/>
  <c r="X2408" i="5" s="1"/>
  <c r="I2115" i="5"/>
  <c r="R1773" i="5"/>
  <c r="R1139" i="5"/>
  <c r="H868" i="5"/>
  <c r="G868" i="5"/>
  <c r="E851" i="5"/>
  <c r="X851" i="5" s="1"/>
  <c r="R753" i="5"/>
  <c r="E1139" i="5"/>
  <c r="X1139" i="5" s="1"/>
  <c r="J2115" i="5"/>
  <c r="I1854" i="5"/>
  <c r="E1841" i="5"/>
  <c r="X1841" i="5" s="1"/>
  <c r="H1773" i="5"/>
  <c r="H1810" i="5"/>
  <c r="E1773" i="5"/>
  <c r="X1773" i="5" s="1"/>
  <c r="R978" i="5"/>
  <c r="F851" i="5"/>
  <c r="F816" i="5"/>
  <c r="I579" i="5"/>
  <c r="G1139" i="5"/>
  <c r="R2115" i="5"/>
  <c r="H1854" i="5"/>
  <c r="I1810" i="5"/>
  <c r="F1773" i="5"/>
  <c r="E729" i="5"/>
  <c r="X729" i="5" s="1"/>
  <c r="E1085" i="5"/>
  <c r="X1085" i="5" s="1"/>
  <c r="J868" i="5"/>
  <c r="R579" i="5"/>
  <c r="F1841" i="5"/>
  <c r="J1854" i="5"/>
  <c r="J1810" i="5"/>
  <c r="H1139" i="5"/>
  <c r="R1291" i="5"/>
  <c r="I887" i="5"/>
  <c r="G729" i="5"/>
  <c r="F737" i="5"/>
  <c r="H579" i="5"/>
  <c r="G2042" i="5"/>
  <c r="H1085" i="5"/>
  <c r="R868" i="5"/>
  <c r="J591" i="5"/>
  <c r="I2416" i="5"/>
  <c r="H1841" i="5"/>
  <c r="R1854" i="5"/>
  <c r="E1810" i="5"/>
  <c r="X1810" i="5" s="1"/>
  <c r="H1316" i="5"/>
  <c r="G1085" i="5"/>
  <c r="I978" i="5"/>
  <c r="E868" i="5"/>
  <c r="X868" i="5" s="1"/>
  <c r="F887" i="5"/>
  <c r="R729" i="5"/>
  <c r="E737" i="5"/>
  <c r="X737" i="5" s="1"/>
  <c r="F523" i="5"/>
  <c r="F1139" i="5"/>
  <c r="J579" i="5"/>
  <c r="E591" i="5"/>
  <c r="I1841" i="5"/>
  <c r="E1854" i="5"/>
  <c r="X1854" i="5" s="1"/>
  <c r="R1810" i="5"/>
  <c r="G1773" i="5"/>
  <c r="F1470" i="5"/>
  <c r="R1316" i="5"/>
  <c r="I1085" i="5"/>
  <c r="I868" i="5"/>
  <c r="G851" i="5"/>
  <c r="H729" i="5"/>
  <c r="H591" i="5"/>
  <c r="I729" i="5"/>
  <c r="J1841" i="5"/>
  <c r="H1695" i="5"/>
  <c r="E1316" i="5"/>
  <c r="X1316" i="5" s="1"/>
  <c r="J1085" i="5"/>
  <c r="I523" i="5"/>
  <c r="G2341" i="5"/>
  <c r="B30" i="6"/>
  <c r="G30" i="6" s="1"/>
  <c r="B41" i="6"/>
  <c r="G41" i="6" s="1"/>
  <c r="B31" i="6"/>
  <c r="G31" i="6" s="1"/>
  <c r="G643" i="5"/>
  <c r="G2060" i="5"/>
  <c r="J2416" i="5"/>
  <c r="G2408" i="5"/>
  <c r="J2159" i="5"/>
  <c r="F1875" i="5"/>
  <c r="E1800" i="5"/>
  <c r="X1800" i="5" s="1"/>
  <c r="R1769" i="5"/>
  <c r="R1699" i="5"/>
  <c r="E1608" i="5"/>
  <c r="X1608" i="5" s="1"/>
  <c r="E1576" i="5"/>
  <c r="X1576" i="5" s="1"/>
  <c r="I1695" i="5"/>
  <c r="I1671" i="5"/>
  <c r="F1125" i="5"/>
  <c r="F874" i="5"/>
  <c r="R887" i="5"/>
  <c r="E828" i="5"/>
  <c r="X828" i="5" s="1"/>
  <c r="F782" i="5"/>
  <c r="R756" i="5"/>
  <c r="I587" i="5"/>
  <c r="E2324" i="5"/>
  <c r="X2324" i="5" s="1"/>
  <c r="H2011" i="5"/>
  <c r="F639" i="5"/>
  <c r="E555" i="5"/>
  <c r="F2196" i="5"/>
  <c r="G1715" i="5"/>
  <c r="R2416" i="5"/>
  <c r="H2408" i="5"/>
  <c r="E2316" i="5"/>
  <c r="X2316" i="5" s="1"/>
  <c r="H2010" i="5"/>
  <c r="J1875" i="5"/>
  <c r="E1769" i="5"/>
  <c r="X1769" i="5" s="1"/>
  <c r="J1668" i="5"/>
  <c r="E1699" i="5"/>
  <c r="X1699" i="5" s="1"/>
  <c r="J1695" i="5"/>
  <c r="F1699" i="5"/>
  <c r="F1711" i="5"/>
  <c r="J1671" i="5"/>
  <c r="R1002" i="5"/>
  <c r="E1351" i="5"/>
  <c r="X1351" i="5" s="1"/>
  <c r="E1291" i="5"/>
  <c r="X1291" i="5" s="1"/>
  <c r="I973" i="5"/>
  <c r="G887" i="5"/>
  <c r="H1137" i="5"/>
  <c r="H874" i="5"/>
  <c r="G717" i="5"/>
  <c r="H782" i="5"/>
  <c r="I756" i="5"/>
  <c r="I639" i="5"/>
  <c r="H643" i="5"/>
  <c r="J2396" i="5"/>
  <c r="G1659" i="5"/>
  <c r="I2011" i="5"/>
  <c r="J639" i="5"/>
  <c r="I2196" i="5"/>
  <c r="G555" i="5"/>
  <c r="E2416" i="5"/>
  <c r="X2416" i="5" s="1"/>
  <c r="I2408" i="5"/>
  <c r="F2324" i="5"/>
  <c r="I2010" i="5"/>
  <c r="J1935" i="5"/>
  <c r="G1800" i="5"/>
  <c r="F1769" i="5"/>
  <c r="R1695" i="5"/>
  <c r="H1663" i="5"/>
  <c r="G1711" i="5"/>
  <c r="I1493" i="5"/>
  <c r="R1671" i="5"/>
  <c r="G1073" i="5"/>
  <c r="F1351" i="5"/>
  <c r="F1291" i="5"/>
  <c r="J973" i="5"/>
  <c r="J874" i="5"/>
  <c r="G874" i="5"/>
  <c r="I782" i="5"/>
  <c r="I748" i="5"/>
  <c r="J756" i="5"/>
  <c r="I555" i="5"/>
  <c r="G561" i="5"/>
  <c r="J2408" i="5"/>
  <c r="H2300" i="5"/>
  <c r="H2099" i="5"/>
  <c r="J2010" i="5"/>
  <c r="R1935" i="5"/>
  <c r="H1800" i="5"/>
  <c r="H1866" i="5"/>
  <c r="I1663" i="5"/>
  <c r="G1608" i="5"/>
  <c r="G1576" i="5"/>
  <c r="H1711" i="5"/>
  <c r="F1493" i="5"/>
  <c r="J1493" i="5"/>
  <c r="E1671" i="5"/>
  <c r="X1671" i="5" s="1"/>
  <c r="I1002" i="5"/>
  <c r="H1351" i="5"/>
  <c r="G1291" i="5"/>
  <c r="R973" i="5"/>
  <c r="I1073" i="5"/>
  <c r="I874" i="5"/>
  <c r="G737" i="5"/>
  <c r="J782" i="5"/>
  <c r="J748" i="5"/>
  <c r="E756" i="5"/>
  <c r="X756" i="5" s="1"/>
  <c r="G2412" i="5"/>
  <c r="E2300" i="5"/>
  <c r="X2300" i="5" s="1"/>
  <c r="G1935" i="5"/>
  <c r="I1800" i="5"/>
  <c r="J1663" i="5"/>
  <c r="I1711" i="5"/>
  <c r="E1493" i="5"/>
  <c r="X1493" i="5" s="1"/>
  <c r="E1189" i="5"/>
  <c r="X1189" i="5" s="1"/>
  <c r="J1351" i="5"/>
  <c r="I1291" i="5"/>
  <c r="R874" i="5"/>
  <c r="G711" i="5"/>
  <c r="R737" i="5"/>
  <c r="E748" i="5"/>
  <c r="X748" i="5" s="1"/>
  <c r="I716" i="5"/>
  <c r="R717" i="5"/>
  <c r="F756" i="5"/>
  <c r="E1509" i="5"/>
  <c r="X1509" i="5" s="1"/>
  <c r="F1189" i="5"/>
  <c r="I982" i="5"/>
  <c r="J1291" i="5"/>
  <c r="G973" i="5"/>
  <c r="E973" i="5"/>
  <c r="X973" i="5" s="1"/>
  <c r="F748" i="5"/>
  <c r="J716" i="5"/>
  <c r="H639" i="5"/>
  <c r="H587" i="5"/>
  <c r="F2060" i="5"/>
  <c r="H555" i="5"/>
  <c r="H2196" i="5"/>
  <c r="F2404" i="5"/>
  <c r="F2385" i="5"/>
  <c r="R2288" i="5"/>
  <c r="E2153" i="5"/>
  <c r="X2153" i="5" s="1"/>
  <c r="R2159" i="5"/>
  <c r="I2099" i="5"/>
  <c r="R2034" i="5"/>
  <c r="E1875" i="5"/>
  <c r="X1875" i="5" s="1"/>
  <c r="I1866" i="5"/>
  <c r="E1303" i="5"/>
  <c r="X1303" i="5" s="1"/>
  <c r="I1144" i="5"/>
  <c r="J1073" i="5"/>
  <c r="R793" i="5"/>
  <c r="I633" i="5"/>
  <c r="H669" i="5"/>
  <c r="E633" i="5"/>
  <c r="X633" i="5" s="1"/>
  <c r="F1939" i="5"/>
  <c r="F2288" i="5"/>
  <c r="G2404" i="5"/>
  <c r="F2153" i="5"/>
  <c r="J2099" i="5"/>
  <c r="J1939" i="5"/>
  <c r="E2034" i="5"/>
  <c r="X2034" i="5" s="1"/>
  <c r="J1866" i="5"/>
  <c r="I1760" i="5"/>
  <c r="E1470" i="5"/>
  <c r="X1470" i="5" s="1"/>
  <c r="F1192" i="5"/>
  <c r="R1114" i="5"/>
  <c r="I1034" i="5"/>
  <c r="F1303" i="5"/>
  <c r="E1144" i="5"/>
  <c r="X1144" i="5" s="1"/>
  <c r="R1073" i="5"/>
  <c r="F813" i="5"/>
  <c r="J813" i="5"/>
  <c r="G1939" i="5"/>
  <c r="G2380" i="5"/>
  <c r="J1526" i="5"/>
  <c r="I1526" i="5"/>
  <c r="H1526" i="5"/>
  <c r="E1526" i="5"/>
  <c r="X1526" i="5" s="1"/>
  <c r="F591" i="5"/>
  <c r="R591" i="5"/>
  <c r="I2385" i="5"/>
  <c r="H2404" i="5"/>
  <c r="H2179" i="5"/>
  <c r="R2099" i="5"/>
  <c r="R1939" i="5"/>
  <c r="G1760" i="5"/>
  <c r="R1866" i="5"/>
  <c r="J1192" i="5"/>
  <c r="G1303" i="5"/>
  <c r="F1144" i="5"/>
  <c r="F866" i="5"/>
  <c r="H1939" i="5"/>
  <c r="J2404" i="5"/>
  <c r="E2159" i="5"/>
  <c r="X2159" i="5" s="1"/>
  <c r="I2179" i="5"/>
  <c r="E1939" i="5"/>
  <c r="X1939" i="5" s="1"/>
  <c r="E1866" i="5"/>
  <c r="X1866" i="5" s="1"/>
  <c r="I1785" i="5"/>
  <c r="J1470" i="5"/>
  <c r="I1130" i="5"/>
  <c r="I1114" i="5"/>
  <c r="I1303" i="5"/>
  <c r="R1144" i="5"/>
  <c r="E813" i="5"/>
  <c r="X813" i="5" s="1"/>
  <c r="H633" i="5"/>
  <c r="I2288" i="5"/>
  <c r="G2183" i="5"/>
  <c r="J1434" i="5"/>
  <c r="I1434" i="5"/>
  <c r="H1434" i="5"/>
  <c r="R2404" i="5"/>
  <c r="H2385" i="5"/>
  <c r="J2179" i="5"/>
  <c r="E2099" i="5"/>
  <c r="X2099" i="5" s="1"/>
  <c r="J1951" i="5"/>
  <c r="J1785" i="5"/>
  <c r="J1303" i="5"/>
  <c r="E1073" i="5"/>
  <c r="X1073" i="5" s="1"/>
  <c r="F2380" i="5"/>
  <c r="E2404" i="5"/>
  <c r="X2404" i="5" s="1"/>
  <c r="J2385" i="5"/>
  <c r="R2179" i="5"/>
  <c r="H2159" i="5"/>
  <c r="F2099" i="5"/>
  <c r="R1951" i="5"/>
  <c r="H2034" i="5"/>
  <c r="F1866" i="5"/>
  <c r="R1785" i="5"/>
  <c r="R1130" i="5"/>
  <c r="R1303" i="5"/>
  <c r="I970" i="5"/>
  <c r="F1073" i="5"/>
  <c r="F970" i="5"/>
  <c r="I816" i="5"/>
  <c r="G573" i="5"/>
  <c r="G1664" i="5"/>
  <c r="R2385" i="5"/>
  <c r="I2159" i="5"/>
  <c r="E1951" i="5"/>
  <c r="X1951" i="5" s="1"/>
  <c r="I2034" i="5"/>
  <c r="E1785" i="5"/>
  <c r="X1785" i="5" s="1"/>
  <c r="I1470" i="5"/>
  <c r="R1470" i="5"/>
  <c r="R970" i="5"/>
  <c r="H1144" i="5"/>
  <c r="H970" i="5"/>
  <c r="J816" i="5"/>
  <c r="R816" i="5"/>
  <c r="G970" i="5"/>
  <c r="G2288" i="5"/>
  <c r="G591" i="5"/>
  <c r="R1054" i="5"/>
  <c r="I890" i="5"/>
  <c r="H866" i="5"/>
  <c r="G914" i="5"/>
  <c r="G773" i="5"/>
  <c r="R711" i="5"/>
  <c r="G1463" i="5"/>
  <c r="R607" i="5"/>
  <c r="J711" i="5"/>
  <c r="E2464" i="5"/>
  <c r="X2464" i="5" s="1"/>
  <c r="J2464" i="5"/>
  <c r="G1695" i="5"/>
  <c r="F1695" i="5"/>
  <c r="I2204" i="5"/>
  <c r="R2204" i="5"/>
  <c r="J2204" i="5"/>
  <c r="H2204" i="5"/>
  <c r="F2204" i="5"/>
  <c r="E2204" i="5"/>
  <c r="X2204" i="5" s="1"/>
  <c r="G1470" i="5"/>
  <c r="E639" i="5"/>
  <c r="X639" i="5" s="1"/>
  <c r="R639" i="5"/>
  <c r="J1066" i="5"/>
  <c r="H1066" i="5"/>
  <c r="E671" i="5"/>
  <c r="X671" i="5" s="1"/>
  <c r="R671" i="5"/>
  <c r="H807" i="5"/>
  <c r="J807" i="5"/>
  <c r="E807" i="5"/>
  <c r="X807" i="5" s="1"/>
  <c r="E643" i="5"/>
  <c r="X643" i="5" s="1"/>
  <c r="F643" i="5"/>
  <c r="I2264" i="5"/>
  <c r="R2264" i="5"/>
  <c r="J2264" i="5"/>
  <c r="E607" i="5"/>
  <c r="F607" i="5"/>
  <c r="J1137" i="5"/>
  <c r="E890" i="5"/>
  <c r="X890" i="5" s="1"/>
  <c r="I866" i="5"/>
  <c r="R914" i="5"/>
  <c r="R709" i="5"/>
  <c r="H663" i="5"/>
  <c r="H607" i="5"/>
  <c r="I2214" i="5"/>
  <c r="J2214" i="5"/>
  <c r="G2264" i="5"/>
  <c r="J1197" i="5"/>
  <c r="R1197" i="5"/>
  <c r="I1197" i="5"/>
  <c r="H1197" i="5"/>
  <c r="E986" i="5"/>
  <c r="X986" i="5" s="1"/>
  <c r="F986" i="5"/>
  <c r="H850" i="5"/>
  <c r="F850" i="5"/>
  <c r="R1106" i="5"/>
  <c r="G930" i="5"/>
  <c r="F930" i="5"/>
  <c r="I930" i="5"/>
  <c r="I1137" i="5"/>
  <c r="R866" i="5"/>
  <c r="E914" i="5"/>
  <c r="X914" i="5" s="1"/>
  <c r="G709" i="5"/>
  <c r="I711" i="5"/>
  <c r="E678" i="5"/>
  <c r="X678" i="5" s="1"/>
  <c r="H709" i="5"/>
  <c r="G2159" i="5"/>
  <c r="G1769" i="5"/>
  <c r="G1672" i="5"/>
  <c r="H1525" i="5"/>
  <c r="R1525" i="5"/>
  <c r="G1312" i="5"/>
  <c r="E579" i="5"/>
  <c r="F579" i="5"/>
  <c r="H835" i="5"/>
  <c r="J835" i="5"/>
  <c r="R1157" i="5"/>
  <c r="J1157" i="5"/>
  <c r="I1157" i="5"/>
  <c r="R930" i="5"/>
  <c r="R1137" i="5"/>
  <c r="E866" i="5"/>
  <c r="X866" i="5" s="1"/>
  <c r="G890" i="5"/>
  <c r="G866" i="5"/>
  <c r="I678" i="5"/>
  <c r="F2264" i="5"/>
  <c r="E2264" i="5"/>
  <c r="X2264" i="5" s="1"/>
  <c r="I2198" i="5"/>
  <c r="R2198" i="5"/>
  <c r="J2198" i="5"/>
  <c r="E1050" i="5"/>
  <c r="X1050" i="5" s="1"/>
  <c r="H1050" i="5"/>
  <c r="G1066" i="5"/>
  <c r="R577" i="5"/>
  <c r="F577" i="5"/>
  <c r="J1760" i="5"/>
  <c r="I1509" i="5"/>
  <c r="E1463" i="5"/>
  <c r="X1463" i="5" s="1"/>
  <c r="F1137" i="5"/>
  <c r="F890" i="5"/>
  <c r="H2264" i="5"/>
  <c r="F973" i="5"/>
  <c r="I2396" i="5"/>
  <c r="F2396" i="5"/>
  <c r="I2252" i="5"/>
  <c r="R2252" i="5"/>
  <c r="J2252" i="5"/>
  <c r="H2252" i="5"/>
  <c r="G2198" i="5"/>
  <c r="I2256" i="5"/>
  <c r="J2256" i="5"/>
  <c r="J1402" i="5"/>
  <c r="H1402" i="5"/>
  <c r="G1491" i="5"/>
  <c r="J1509" i="5"/>
  <c r="E1137" i="5"/>
  <c r="X1137" i="5" s="1"/>
  <c r="H890" i="5"/>
  <c r="H914" i="5"/>
  <c r="G1687" i="5"/>
  <c r="G1966" i="5"/>
  <c r="J607" i="5"/>
  <c r="G756" i="5"/>
  <c r="E711" i="5"/>
  <c r="X711" i="5" s="1"/>
  <c r="G2214" i="5"/>
  <c r="E2188" i="5"/>
  <c r="X2188" i="5" s="1"/>
  <c r="I2188" i="5"/>
  <c r="H2188" i="5"/>
  <c r="I1850" i="5"/>
  <c r="F1850" i="5"/>
  <c r="G2256" i="5"/>
  <c r="I1632" i="5"/>
  <c r="F1632" i="5"/>
  <c r="G677" i="5"/>
  <c r="F914" i="5"/>
  <c r="H711" i="5"/>
  <c r="I2212" i="5"/>
  <c r="R2212" i="5"/>
  <c r="J2212" i="5"/>
  <c r="H2212" i="5"/>
  <c r="F2212" i="5"/>
  <c r="J2380" i="5"/>
  <c r="I2380" i="5"/>
  <c r="E2380" i="5"/>
  <c r="X2380" i="5" s="1"/>
  <c r="J1308" i="5"/>
  <c r="I1308" i="5"/>
  <c r="J1324" i="5"/>
  <c r="F1324" i="5"/>
  <c r="E2333" i="5"/>
  <c r="X2333" i="5" s="1"/>
  <c r="I2333" i="5"/>
  <c r="J2333" i="5"/>
  <c r="H2333" i="5"/>
  <c r="F2333" i="5"/>
  <c r="I2160" i="5"/>
  <c r="H2160" i="5"/>
  <c r="F2160" i="5"/>
  <c r="R1875" i="5"/>
  <c r="I1875" i="5"/>
  <c r="H1935" i="5"/>
  <c r="I1935" i="5"/>
  <c r="E1696" i="5"/>
  <c r="X1696" i="5" s="1"/>
  <c r="F1696" i="5"/>
  <c r="I1696" i="5"/>
  <c r="H1696" i="5"/>
  <c r="E1712" i="5"/>
  <c r="X1712" i="5" s="1"/>
  <c r="I1712" i="5"/>
  <c r="H1712" i="5"/>
  <c r="F1712" i="5"/>
  <c r="G1663" i="5"/>
  <c r="F1663" i="5"/>
  <c r="J1507" i="5"/>
  <c r="R1507" i="5"/>
  <c r="E1644" i="5"/>
  <c r="X1644" i="5" s="1"/>
  <c r="I1644" i="5"/>
  <c r="H1644" i="5"/>
  <c r="F1644" i="5"/>
  <c r="J1296" i="5"/>
  <c r="I1296" i="5"/>
  <c r="F1296" i="5"/>
  <c r="E1070" i="5"/>
  <c r="X1070" i="5" s="1"/>
  <c r="J1070" i="5"/>
  <c r="H1070" i="5"/>
  <c r="F1070" i="5"/>
  <c r="E1034" i="5"/>
  <c r="X1034" i="5" s="1"/>
  <c r="F1034" i="5"/>
  <c r="H1034" i="5"/>
  <c r="J1034" i="5"/>
  <c r="H793" i="5"/>
  <c r="I793" i="5"/>
  <c r="J793" i="5"/>
  <c r="F793" i="5"/>
  <c r="E793" i="5"/>
  <c r="X793" i="5" s="1"/>
  <c r="E1006" i="5"/>
  <c r="X1006" i="5" s="1"/>
  <c r="J1006" i="5"/>
  <c r="H1006" i="5"/>
  <c r="F1006" i="5"/>
  <c r="E631" i="5"/>
  <c r="X631" i="5" s="1"/>
  <c r="R631" i="5"/>
  <c r="F631" i="5"/>
  <c r="J631" i="5"/>
  <c r="J828" i="5"/>
  <c r="H828" i="5"/>
  <c r="R813" i="5"/>
  <c r="I813" i="5"/>
  <c r="E2329" i="5"/>
  <c r="X2329" i="5" s="1"/>
  <c r="I2329" i="5"/>
  <c r="J2329" i="5"/>
  <c r="H2329" i="5"/>
  <c r="F2329" i="5"/>
  <c r="R2224" i="5"/>
  <c r="J2224" i="5"/>
  <c r="H2224" i="5"/>
  <c r="F2224" i="5"/>
  <c r="E2180" i="5"/>
  <c r="X2180" i="5" s="1"/>
  <c r="I2180" i="5"/>
  <c r="H2180" i="5"/>
  <c r="F2180" i="5"/>
  <c r="I2164" i="5"/>
  <c r="H2164" i="5"/>
  <c r="F2164" i="5"/>
  <c r="G2043" i="5"/>
  <c r="I2043" i="5"/>
  <c r="H2043" i="5"/>
  <c r="F2043" i="5"/>
  <c r="E2068" i="5"/>
  <c r="X2068" i="5" s="1"/>
  <c r="F2068" i="5"/>
  <c r="R1493" i="5"/>
  <c r="H1493" i="5"/>
  <c r="G1631" i="5"/>
  <c r="F1631" i="5"/>
  <c r="G1723" i="5"/>
  <c r="J1316" i="5"/>
  <c r="I1316" i="5"/>
  <c r="F1316" i="5"/>
  <c r="G1810" i="5"/>
  <c r="I1425" i="5"/>
  <c r="R1425" i="5"/>
  <c r="F1425" i="5"/>
  <c r="G1070" i="5"/>
  <c r="R1192" i="5"/>
  <c r="H1192" i="5"/>
  <c r="E1192" i="5"/>
  <c r="X1192" i="5" s="1"/>
  <c r="I1192" i="5"/>
  <c r="E1122" i="5"/>
  <c r="X1122" i="5" s="1"/>
  <c r="H1122" i="5"/>
  <c r="F1122" i="5"/>
  <c r="J1122" i="5"/>
  <c r="J942" i="5"/>
  <c r="H942" i="5"/>
  <c r="F942" i="5"/>
  <c r="J887" i="5"/>
  <c r="H887" i="5"/>
  <c r="E978" i="5"/>
  <c r="X978" i="5" s="1"/>
  <c r="H978" i="5"/>
  <c r="F978" i="5"/>
  <c r="J978" i="5"/>
  <c r="H773" i="5"/>
  <c r="F773" i="5"/>
  <c r="I773" i="5"/>
  <c r="E773" i="5"/>
  <c r="X773" i="5" s="1"/>
  <c r="J773" i="5"/>
  <c r="I709" i="5"/>
  <c r="F709" i="5"/>
  <c r="E709" i="5"/>
  <c r="X709" i="5" s="1"/>
  <c r="E575" i="5"/>
  <c r="J575" i="5"/>
  <c r="F575" i="5"/>
  <c r="R575" i="5"/>
  <c r="H2416" i="5"/>
  <c r="F2416" i="5"/>
  <c r="G2292" i="5"/>
  <c r="I2172" i="5"/>
  <c r="F2172" i="5"/>
  <c r="I2283" i="5"/>
  <c r="R2283" i="5"/>
  <c r="H2283" i="5"/>
  <c r="F2283" i="5"/>
  <c r="E2283" i="5"/>
  <c r="X2283" i="5" s="1"/>
  <c r="F2179" i="5"/>
  <c r="E2179" i="5"/>
  <c r="X2179" i="5" s="1"/>
  <c r="E2236" i="5"/>
  <c r="X2236" i="5" s="1"/>
  <c r="R2236" i="5"/>
  <c r="J2236" i="5"/>
  <c r="H2236" i="5"/>
  <c r="F2236" i="5"/>
  <c r="G1875" i="5"/>
  <c r="H2132" i="5"/>
  <c r="F2132" i="5"/>
  <c r="I2132" i="5"/>
  <c r="I1951" i="5"/>
  <c r="H1951" i="5"/>
  <c r="F1951" i="5"/>
  <c r="F1760" i="5"/>
  <c r="E1760" i="5"/>
  <c r="X1760" i="5" s="1"/>
  <c r="H1760" i="5"/>
  <c r="G1651" i="5"/>
  <c r="J1252" i="5"/>
  <c r="I1252" i="5"/>
  <c r="F1252" i="5"/>
  <c r="G1223" i="5"/>
  <c r="I737" i="5"/>
  <c r="J737" i="5"/>
  <c r="J745" i="5"/>
  <c r="I745" i="5"/>
  <c r="E1002" i="5"/>
  <c r="X1002" i="5" s="1"/>
  <c r="J1002" i="5"/>
  <c r="H1002" i="5"/>
  <c r="F1002" i="5"/>
  <c r="E595" i="5"/>
  <c r="R595" i="5"/>
  <c r="J595" i="5"/>
  <c r="F595" i="5"/>
  <c r="R716" i="5"/>
  <c r="H716" i="5"/>
  <c r="G2015" i="5"/>
  <c r="I2015" i="5"/>
  <c r="H2015" i="5"/>
  <c r="F2015" i="5"/>
  <c r="G1854" i="5"/>
  <c r="E1656" i="5"/>
  <c r="X1656" i="5" s="1"/>
  <c r="F1656" i="5"/>
  <c r="I1656" i="5"/>
  <c r="H1656" i="5"/>
  <c r="G1696" i="5"/>
  <c r="F1203" i="5"/>
  <c r="H1203" i="5"/>
  <c r="E1203" i="5"/>
  <c r="X1203" i="5" s="1"/>
  <c r="I1189" i="5"/>
  <c r="R1189" i="5"/>
  <c r="J1189" i="5"/>
  <c r="E1014" i="5"/>
  <c r="X1014" i="5" s="1"/>
  <c r="F1014" i="5"/>
  <c r="J1014" i="5"/>
  <c r="H1014" i="5"/>
  <c r="J882" i="5"/>
  <c r="G882" i="5"/>
  <c r="H749" i="5"/>
  <c r="I749" i="5"/>
  <c r="E749" i="5"/>
  <c r="X749" i="5" s="1"/>
  <c r="J749" i="5"/>
  <c r="F749" i="5"/>
  <c r="J851" i="5"/>
  <c r="H851" i="5"/>
  <c r="H753" i="5"/>
  <c r="I753" i="5"/>
  <c r="J753" i="5"/>
  <c r="F753" i="5"/>
  <c r="E753" i="5"/>
  <c r="X753" i="5" s="1"/>
  <c r="G766" i="5"/>
  <c r="E647" i="5"/>
  <c r="X647" i="5" s="1"/>
  <c r="R647" i="5"/>
  <c r="F647" i="5"/>
  <c r="J647" i="5"/>
  <c r="I751" i="5"/>
  <c r="F751" i="5"/>
  <c r="R601" i="5"/>
  <c r="F601" i="5"/>
  <c r="E599" i="5"/>
  <c r="R599" i="5"/>
  <c r="J599" i="5"/>
  <c r="T599" i="5" s="1"/>
  <c r="F599" i="5"/>
  <c r="I2156" i="5"/>
  <c r="H2156" i="5"/>
  <c r="G2156" i="5"/>
  <c r="J2300" i="5"/>
  <c r="G2300" i="5"/>
  <c r="E2232" i="5"/>
  <c r="X2232" i="5" s="1"/>
  <c r="R2232" i="5"/>
  <c r="J2232" i="5"/>
  <c r="H2232" i="5"/>
  <c r="F2232" i="5"/>
  <c r="E1640" i="5"/>
  <c r="X1640" i="5" s="1"/>
  <c r="F1640" i="5"/>
  <c r="I1640" i="5"/>
  <c r="H1640" i="5"/>
  <c r="J1753" i="5"/>
  <c r="H1753" i="5"/>
  <c r="G1753" i="5"/>
  <c r="R1509" i="5"/>
  <c r="H1509" i="5"/>
  <c r="F1509" i="5"/>
  <c r="E1078" i="5"/>
  <c r="X1078" i="5" s="1"/>
  <c r="J1078" i="5"/>
  <c r="H1078" i="5"/>
  <c r="F1078" i="5"/>
  <c r="E1106" i="5"/>
  <c r="X1106" i="5" s="1"/>
  <c r="J1106" i="5"/>
  <c r="H1106" i="5"/>
  <c r="F1106" i="5"/>
  <c r="I661" i="5"/>
  <c r="F661" i="5"/>
  <c r="E661" i="5"/>
  <c r="X661" i="5" s="1"/>
  <c r="R661" i="5"/>
  <c r="J661" i="5"/>
  <c r="J633" i="5"/>
  <c r="R633" i="5"/>
  <c r="F633" i="5"/>
  <c r="E663" i="5"/>
  <c r="X663" i="5" s="1"/>
  <c r="R663" i="5"/>
  <c r="I663" i="5"/>
  <c r="F663" i="5"/>
  <c r="I2231" i="5"/>
  <c r="H2231" i="5"/>
  <c r="E2231" i="5"/>
  <c r="X2231" i="5" s="1"/>
  <c r="F2231" i="5"/>
  <c r="G2333" i="5"/>
  <c r="F2453" i="5"/>
  <c r="H2453" i="5"/>
  <c r="E2453" i="5"/>
  <c r="X2453" i="5" s="1"/>
  <c r="I2453" i="5"/>
  <c r="G2115" i="5"/>
  <c r="E2115" i="5"/>
  <c r="X2115" i="5" s="1"/>
  <c r="F2317" i="5"/>
  <c r="I2317" i="5"/>
  <c r="H2317" i="5"/>
  <c r="E2076" i="5"/>
  <c r="X2076" i="5" s="1"/>
  <c r="F2076" i="5"/>
  <c r="J1940" i="5"/>
  <c r="I1940" i="5"/>
  <c r="H1940" i="5"/>
  <c r="F1940" i="5"/>
  <c r="E1940" i="5"/>
  <c r="X1940" i="5" s="1"/>
  <c r="R1940" i="5"/>
  <c r="E1652" i="5"/>
  <c r="X1652" i="5" s="1"/>
  <c r="I1652" i="5"/>
  <c r="H1652" i="5"/>
  <c r="F1652" i="5"/>
  <c r="I1437" i="5"/>
  <c r="H1437" i="5"/>
  <c r="F1437" i="5"/>
  <c r="R1437" i="5"/>
  <c r="J1221" i="5"/>
  <c r="I1221" i="5"/>
  <c r="R1221" i="5"/>
  <c r="J1288" i="5"/>
  <c r="I1288" i="5"/>
  <c r="F1288" i="5"/>
  <c r="E1114" i="5"/>
  <c r="X1114" i="5" s="1"/>
  <c r="J1114" i="5"/>
  <c r="H1114" i="5"/>
  <c r="F1114" i="5"/>
  <c r="R1463" i="5"/>
  <c r="J1463" i="5"/>
  <c r="I1463" i="5"/>
  <c r="G1437" i="5"/>
  <c r="J1268" i="5"/>
  <c r="I1268" i="5"/>
  <c r="F1268" i="5"/>
  <c r="H1148" i="5"/>
  <c r="F1148" i="5"/>
  <c r="G1106" i="5"/>
  <c r="E1054" i="5"/>
  <c r="X1054" i="5" s="1"/>
  <c r="H1054" i="5"/>
  <c r="F1054" i="5"/>
  <c r="J1054" i="5"/>
  <c r="H930" i="5"/>
  <c r="J930" i="5"/>
  <c r="R683" i="5"/>
  <c r="J683" i="5"/>
  <c r="I683" i="5"/>
  <c r="H683" i="5"/>
  <c r="F683" i="5"/>
  <c r="E683" i="5"/>
  <c r="X683" i="5" s="1"/>
  <c r="G1054" i="5"/>
  <c r="R748" i="5"/>
  <c r="H748" i="5"/>
  <c r="E587" i="5"/>
  <c r="J587" i="5"/>
  <c r="F587" i="5"/>
  <c r="R587" i="5"/>
  <c r="J649" i="5"/>
  <c r="R649" i="5"/>
  <c r="F649" i="5"/>
  <c r="I669" i="5"/>
  <c r="R669" i="5"/>
  <c r="J669" i="5"/>
  <c r="F669" i="5"/>
  <c r="E669" i="5"/>
  <c r="X669" i="5" s="1"/>
  <c r="G2329" i="5"/>
  <c r="H2356" i="5"/>
  <c r="F2356" i="5"/>
  <c r="E2356" i="5"/>
  <c r="X2356" i="5" s="1"/>
  <c r="R2356" i="5"/>
  <c r="J2356" i="5"/>
  <c r="I2356" i="5"/>
  <c r="F2163" i="5"/>
  <c r="E2163" i="5"/>
  <c r="X2163" i="5" s="1"/>
  <c r="E1724" i="5"/>
  <c r="X1724" i="5" s="1"/>
  <c r="I1724" i="5"/>
  <c r="H1724" i="5"/>
  <c r="F1724" i="5"/>
  <c r="I1429" i="5"/>
  <c r="H1429" i="5"/>
  <c r="F1429" i="5"/>
  <c r="R1429" i="5"/>
  <c r="E1692" i="5"/>
  <c r="X1692" i="5" s="1"/>
  <c r="I1692" i="5"/>
  <c r="H1692" i="5"/>
  <c r="F1692" i="5"/>
  <c r="G1338" i="5"/>
  <c r="J1328" i="5"/>
  <c r="I1328" i="5"/>
  <c r="F1328" i="5"/>
  <c r="G1288" i="5"/>
  <c r="G1429" i="5"/>
  <c r="E1094" i="5"/>
  <c r="X1094" i="5" s="1"/>
  <c r="F1094" i="5"/>
  <c r="J1094" i="5"/>
  <c r="H1094" i="5"/>
  <c r="G1094" i="5"/>
  <c r="H1109" i="5"/>
  <c r="E1109" i="5"/>
  <c r="X1109" i="5" s="1"/>
  <c r="E1038" i="5"/>
  <c r="X1038" i="5" s="1"/>
  <c r="H1038" i="5"/>
  <c r="F1038" i="5"/>
  <c r="J1038" i="5"/>
  <c r="H761" i="5"/>
  <c r="F761" i="5"/>
  <c r="E761" i="5"/>
  <c r="X761" i="5" s="1"/>
  <c r="J761" i="5"/>
  <c r="I761" i="5"/>
  <c r="H678" i="5"/>
  <c r="J678" i="5"/>
  <c r="F678" i="5"/>
  <c r="R678" i="5"/>
  <c r="H816" i="5"/>
  <c r="E816" i="5"/>
  <c r="X816" i="5" s="1"/>
  <c r="G966" i="5"/>
  <c r="J523" i="5"/>
  <c r="R523" i="5"/>
  <c r="H523" i="5"/>
  <c r="E2325" i="5"/>
  <c r="X2325" i="5" s="1"/>
  <c r="I2325" i="5"/>
  <c r="F2325" i="5"/>
  <c r="H2325" i="5"/>
  <c r="J2325" i="5"/>
  <c r="J2309" i="5"/>
  <c r="I2309" i="5"/>
  <c r="G2309" i="5"/>
  <c r="G2160" i="5"/>
  <c r="R2153" i="5"/>
  <c r="J2153" i="5"/>
  <c r="I2153" i="5"/>
  <c r="H2153" i="5"/>
  <c r="G2010" i="5"/>
  <c r="G2076" i="5"/>
  <c r="G1958" i="5"/>
  <c r="R1899" i="5"/>
  <c r="I1899" i="5"/>
  <c r="G1683" i="5"/>
  <c r="G1712" i="5"/>
  <c r="E1668" i="5"/>
  <c r="X1668" i="5" s="1"/>
  <c r="I1668" i="5"/>
  <c r="H1668" i="5"/>
  <c r="F1668" i="5"/>
  <c r="G1507" i="5"/>
  <c r="E1700" i="5"/>
  <c r="X1700" i="5" s="1"/>
  <c r="I1700" i="5"/>
  <c r="H1700" i="5"/>
  <c r="F1700" i="5"/>
  <c r="G1644" i="5"/>
  <c r="J1284" i="5"/>
  <c r="I1284" i="5"/>
  <c r="F1284" i="5"/>
  <c r="G1284" i="5"/>
  <c r="G1296" i="5"/>
  <c r="I1433" i="5"/>
  <c r="R1433" i="5"/>
  <c r="F1433" i="5"/>
  <c r="R1380" i="5"/>
  <c r="J1380" i="5"/>
  <c r="H1380" i="5"/>
  <c r="F1380" i="5"/>
  <c r="E1132" i="5"/>
  <c r="X1132" i="5" s="1"/>
  <c r="F1132" i="5"/>
  <c r="H1132" i="5"/>
  <c r="R1180" i="5"/>
  <c r="J1180" i="5"/>
  <c r="F1180" i="5"/>
  <c r="H1180" i="5"/>
  <c r="E1180" i="5"/>
  <c r="X1180" i="5" s="1"/>
  <c r="I1180" i="5"/>
  <c r="E1130" i="5"/>
  <c r="X1130" i="5" s="1"/>
  <c r="J1130" i="5"/>
  <c r="H1130" i="5"/>
  <c r="F1130" i="5"/>
  <c r="G1034" i="5"/>
  <c r="G782" i="5"/>
  <c r="I717" i="5"/>
  <c r="J717" i="5"/>
  <c r="F717" i="5"/>
  <c r="E717" i="5"/>
  <c r="X717" i="5" s="1"/>
  <c r="G1006" i="5"/>
  <c r="E982" i="5"/>
  <c r="X982" i="5" s="1"/>
  <c r="J982" i="5"/>
  <c r="H982" i="5"/>
  <c r="F982" i="5"/>
  <c r="H765" i="5"/>
  <c r="J765" i="5"/>
  <c r="I765" i="5"/>
  <c r="F765" i="5"/>
  <c r="E765" i="5"/>
  <c r="X765" i="5" s="1"/>
  <c r="G631" i="5"/>
  <c r="G828" i="5"/>
  <c r="G661" i="5"/>
  <c r="G813" i="5"/>
  <c r="G575" i="5"/>
  <c r="F26" i="6"/>
  <c r="B52" i="6"/>
  <c r="G52" i="6" s="1"/>
  <c r="B37" i="6"/>
  <c r="G37" i="6" s="1"/>
  <c r="B42" i="6"/>
  <c r="G42" i="6" s="1"/>
  <c r="B40" i="6"/>
  <c r="G40" i="6" s="1"/>
  <c r="B50" i="6"/>
  <c r="G50" i="6" s="1"/>
  <c r="B25" i="6"/>
  <c r="G25" i="6" s="1"/>
  <c r="B35" i="6"/>
  <c r="G35" i="6" s="1"/>
  <c r="B39" i="6"/>
  <c r="G39" i="6" s="1"/>
  <c r="F24" i="6"/>
  <c r="C14" i="6"/>
  <c r="B44" i="6"/>
  <c r="G44" i="6" s="1"/>
  <c r="G32" i="6"/>
  <c r="B49" i="6"/>
  <c r="G49" i="6" s="1"/>
  <c r="B34" i="6"/>
  <c r="G34" i="6" s="1"/>
  <c r="B29" i="6"/>
  <c r="G29" i="6" s="1"/>
  <c r="B24" i="6"/>
  <c r="G24" i="6" s="1"/>
  <c r="G19" i="6"/>
  <c r="H19" i="6" s="1"/>
  <c r="F2425" i="5"/>
  <c r="E2425" i="5"/>
  <c r="X2425" i="5" s="1"/>
  <c r="R2425" i="5"/>
  <c r="J2425" i="5"/>
  <c r="I2425" i="5"/>
  <c r="H2425" i="5"/>
  <c r="D5" i="6"/>
  <c r="C5" i="6"/>
  <c r="F2445" i="5"/>
  <c r="H2445" i="5"/>
  <c r="E2445" i="5"/>
  <c r="X2445" i="5" s="1"/>
  <c r="J2445" i="5"/>
  <c r="I2445" i="5"/>
  <c r="R2445" i="5"/>
  <c r="G22" i="6"/>
  <c r="H22" i="6" s="1"/>
  <c r="K68" i="6" s="1"/>
  <c r="B47" i="6"/>
  <c r="G47" i="6" s="1"/>
  <c r="J2503" i="5"/>
  <c r="I2503" i="5"/>
  <c r="H2503" i="5"/>
  <c r="R2503" i="5"/>
  <c r="F2503" i="5"/>
  <c r="E2503" i="5"/>
  <c r="X2503" i="5" s="1"/>
  <c r="F2433" i="5"/>
  <c r="R2433" i="5"/>
  <c r="J2433" i="5"/>
  <c r="I2433" i="5"/>
  <c r="H2433" i="5"/>
  <c r="E2433" i="5"/>
  <c r="X2433" i="5" s="1"/>
  <c r="H2458" i="5"/>
  <c r="R2458" i="5"/>
  <c r="J2458" i="5"/>
  <c r="I2458" i="5"/>
  <c r="F2458" i="5"/>
  <c r="E2458" i="5"/>
  <c r="X2458" i="5" s="1"/>
  <c r="I2398" i="5"/>
  <c r="H2398" i="5"/>
  <c r="F2398" i="5"/>
  <c r="R2398" i="5"/>
  <c r="J2398" i="5"/>
  <c r="E2398" i="5"/>
  <c r="X2398" i="5" s="1"/>
  <c r="J2391" i="5"/>
  <c r="I2391" i="5"/>
  <c r="R2391" i="5"/>
  <c r="H2391" i="5"/>
  <c r="F2391" i="5"/>
  <c r="E2391" i="5"/>
  <c r="X2391" i="5" s="1"/>
  <c r="H2368" i="5"/>
  <c r="F2368" i="5"/>
  <c r="J2368" i="5"/>
  <c r="I2368" i="5"/>
  <c r="E2368" i="5"/>
  <c r="X2368" i="5" s="1"/>
  <c r="R2368" i="5"/>
  <c r="H2382" i="5"/>
  <c r="J2382" i="5"/>
  <c r="R2382" i="5"/>
  <c r="I2382" i="5"/>
  <c r="F2382" i="5"/>
  <c r="E2382" i="5"/>
  <c r="X2382" i="5" s="1"/>
  <c r="F2318" i="5"/>
  <c r="E2318" i="5"/>
  <c r="X2318" i="5" s="1"/>
  <c r="I2318" i="5"/>
  <c r="J2318" i="5"/>
  <c r="H2318" i="5"/>
  <c r="R2318" i="5"/>
  <c r="R2278" i="5"/>
  <c r="F2278" i="5"/>
  <c r="E2278" i="5"/>
  <c r="X2278" i="5" s="1"/>
  <c r="J2278" i="5"/>
  <c r="I2278" i="5"/>
  <c r="H2278" i="5"/>
  <c r="R2271" i="5"/>
  <c r="J2271" i="5"/>
  <c r="I2271" i="5"/>
  <c r="H2271" i="5"/>
  <c r="E2271" i="5"/>
  <c r="X2271" i="5" s="1"/>
  <c r="F2271" i="5"/>
  <c r="J2199" i="5"/>
  <c r="E2199" i="5"/>
  <c r="X2199" i="5" s="1"/>
  <c r="R2199" i="5"/>
  <c r="I2199" i="5"/>
  <c r="H2199" i="5"/>
  <c r="F2199" i="5"/>
  <c r="H2253" i="5"/>
  <c r="F2253" i="5"/>
  <c r="E2253" i="5"/>
  <c r="X2253" i="5" s="1"/>
  <c r="R2253" i="5"/>
  <c r="J2253" i="5"/>
  <c r="I2253" i="5"/>
  <c r="H2257" i="5"/>
  <c r="F2257" i="5"/>
  <c r="E2257" i="5"/>
  <c r="X2257" i="5" s="1"/>
  <c r="R2257" i="5"/>
  <c r="J2257" i="5"/>
  <c r="I2257" i="5"/>
  <c r="R2269" i="5"/>
  <c r="J2269" i="5"/>
  <c r="I2269" i="5"/>
  <c r="H2269" i="5"/>
  <c r="F2269" i="5"/>
  <c r="E2269" i="5"/>
  <c r="X2269" i="5" s="1"/>
  <c r="J2186" i="5"/>
  <c r="I2186" i="5"/>
  <c r="H2186" i="5"/>
  <c r="F2186" i="5"/>
  <c r="R2186" i="5"/>
  <c r="E2186" i="5"/>
  <c r="X2186" i="5" s="1"/>
  <c r="I2154" i="5"/>
  <c r="H2154" i="5"/>
  <c r="F2154" i="5"/>
  <c r="R2154" i="5"/>
  <c r="J2154" i="5"/>
  <c r="E2154" i="5"/>
  <c r="X2154" i="5" s="1"/>
  <c r="F2205" i="5"/>
  <c r="R2205" i="5"/>
  <c r="J2205" i="5"/>
  <c r="I2205" i="5"/>
  <c r="H2205" i="5"/>
  <c r="E2205" i="5"/>
  <c r="X2205" i="5" s="1"/>
  <c r="F2197" i="5"/>
  <c r="R2197" i="5"/>
  <c r="J2197" i="5"/>
  <c r="I2197" i="5"/>
  <c r="H2197" i="5"/>
  <c r="E2197" i="5"/>
  <c r="X2197" i="5" s="1"/>
  <c r="J2178" i="5"/>
  <c r="I2178" i="5"/>
  <c r="H2178" i="5"/>
  <c r="F2178" i="5"/>
  <c r="R2178" i="5"/>
  <c r="E2178" i="5"/>
  <c r="X2178" i="5" s="1"/>
  <c r="F2065" i="5"/>
  <c r="E2065" i="5"/>
  <c r="X2065" i="5" s="1"/>
  <c r="R2065" i="5"/>
  <c r="J2065" i="5"/>
  <c r="I2065" i="5"/>
  <c r="H2065" i="5"/>
  <c r="R2175" i="5"/>
  <c r="J2175" i="5"/>
  <c r="I2175" i="5"/>
  <c r="H2175" i="5"/>
  <c r="F2175" i="5"/>
  <c r="E2175" i="5"/>
  <c r="X2175" i="5" s="1"/>
  <c r="I2062" i="5"/>
  <c r="H2062" i="5"/>
  <c r="G2062" i="5"/>
  <c r="F2062" i="5"/>
  <c r="E2062" i="5"/>
  <c r="X2062" i="5" s="1"/>
  <c r="R2062" i="5"/>
  <c r="J2062" i="5"/>
  <c r="J2114" i="5"/>
  <c r="I2114" i="5"/>
  <c r="H2114" i="5"/>
  <c r="F2114" i="5"/>
  <c r="R2114" i="5"/>
  <c r="E2114" i="5"/>
  <c r="X2114" i="5" s="1"/>
  <c r="I2170" i="5"/>
  <c r="H2170" i="5"/>
  <c r="F2170" i="5"/>
  <c r="R2170" i="5"/>
  <c r="J2170" i="5"/>
  <c r="E2170" i="5"/>
  <c r="X2170" i="5" s="1"/>
  <c r="I1925" i="5"/>
  <c r="H1925" i="5"/>
  <c r="F1925" i="5"/>
  <c r="R1925" i="5"/>
  <c r="J1925" i="5"/>
  <c r="E1925" i="5"/>
  <c r="X1925" i="5" s="1"/>
  <c r="R2037" i="5"/>
  <c r="J2037" i="5"/>
  <c r="I2037" i="5"/>
  <c r="H2037" i="5"/>
  <c r="F2037" i="5"/>
  <c r="E2037" i="5"/>
  <c r="X2037" i="5" s="1"/>
  <c r="R1973" i="5"/>
  <c r="J1973" i="5"/>
  <c r="I1973" i="5"/>
  <c r="H1973" i="5"/>
  <c r="F1973" i="5"/>
  <c r="E1973" i="5"/>
  <c r="X1973" i="5" s="1"/>
  <c r="F1851" i="5"/>
  <c r="E1851" i="5"/>
  <c r="X1851" i="5" s="1"/>
  <c r="J1851" i="5"/>
  <c r="R1851" i="5"/>
  <c r="I1851" i="5"/>
  <c r="H1851" i="5"/>
  <c r="R2017" i="5"/>
  <c r="J2017" i="5"/>
  <c r="I2017" i="5"/>
  <c r="H2017" i="5"/>
  <c r="F2017" i="5"/>
  <c r="E2017" i="5"/>
  <c r="X2017" i="5" s="1"/>
  <c r="R1997" i="5"/>
  <c r="J1997" i="5"/>
  <c r="I1997" i="5"/>
  <c r="H1997" i="5"/>
  <c r="F1997" i="5"/>
  <c r="E1997" i="5"/>
  <c r="X1997" i="5" s="1"/>
  <c r="I1844" i="5"/>
  <c r="H1844" i="5"/>
  <c r="F1844" i="5"/>
  <c r="R1844" i="5"/>
  <c r="J1844" i="5"/>
  <c r="E1844" i="5"/>
  <c r="X1844" i="5" s="1"/>
  <c r="R1977" i="5"/>
  <c r="J1977" i="5"/>
  <c r="I1977" i="5"/>
  <c r="H1977" i="5"/>
  <c r="F1977" i="5"/>
  <c r="E1977" i="5"/>
  <c r="X1977" i="5" s="1"/>
  <c r="R2045" i="5"/>
  <c r="J2045" i="5"/>
  <c r="I2045" i="5"/>
  <c r="H2045" i="5"/>
  <c r="F2045" i="5"/>
  <c r="E2045" i="5"/>
  <c r="X2045" i="5" s="1"/>
  <c r="H1782" i="5"/>
  <c r="F1782" i="5"/>
  <c r="E1782" i="5"/>
  <c r="X1782" i="5" s="1"/>
  <c r="R1782" i="5"/>
  <c r="J1782" i="5"/>
  <c r="I1782" i="5"/>
  <c r="R1825" i="5"/>
  <c r="I1825" i="5"/>
  <c r="H1825" i="5"/>
  <c r="F1825" i="5"/>
  <c r="E1825" i="5"/>
  <c r="X1825" i="5" s="1"/>
  <c r="J1825" i="5"/>
  <c r="I1832" i="5"/>
  <c r="R1832" i="5"/>
  <c r="J1832" i="5"/>
  <c r="H1832" i="5"/>
  <c r="F1832" i="5"/>
  <c r="E1832" i="5"/>
  <c r="X1832" i="5" s="1"/>
  <c r="I1913" i="5"/>
  <c r="H1913" i="5"/>
  <c r="F1913" i="5"/>
  <c r="R1913" i="5"/>
  <c r="J1913" i="5"/>
  <c r="E1913" i="5"/>
  <c r="X1913" i="5" s="1"/>
  <c r="R1736" i="5"/>
  <c r="H1736" i="5"/>
  <c r="F1736" i="5"/>
  <c r="E1736" i="5"/>
  <c r="X1736" i="5" s="1"/>
  <c r="J1736" i="5"/>
  <c r="I1736" i="5"/>
  <c r="F1549" i="5"/>
  <c r="H1549" i="5"/>
  <c r="E1549" i="5"/>
  <c r="X1549" i="5" s="1"/>
  <c r="R1549" i="5"/>
  <c r="J1549" i="5"/>
  <c r="I1549" i="5"/>
  <c r="R1746" i="5"/>
  <c r="J1746" i="5"/>
  <c r="I1746" i="5"/>
  <c r="H1746" i="5"/>
  <c r="F1746" i="5"/>
  <c r="E1746" i="5"/>
  <c r="X1746" i="5" s="1"/>
  <c r="R1670" i="5"/>
  <c r="J1670" i="5"/>
  <c r="I1670" i="5"/>
  <c r="H1670" i="5"/>
  <c r="F1670" i="5"/>
  <c r="E1670" i="5"/>
  <c r="X1670" i="5" s="1"/>
  <c r="R1551" i="5"/>
  <c r="J1551" i="5"/>
  <c r="H1551" i="5"/>
  <c r="I1551" i="5"/>
  <c r="E1551" i="5"/>
  <c r="X1551" i="5" s="1"/>
  <c r="G1551" i="5"/>
  <c r="F1551" i="5"/>
  <c r="R1666" i="5"/>
  <c r="J1666" i="5"/>
  <c r="I1666" i="5"/>
  <c r="H1666" i="5"/>
  <c r="F1666" i="5"/>
  <c r="E1666" i="5"/>
  <c r="X1666" i="5" s="1"/>
  <c r="I1824" i="5"/>
  <c r="R1824" i="5"/>
  <c r="J1824" i="5"/>
  <c r="H1824" i="5"/>
  <c r="F1824" i="5"/>
  <c r="E1824" i="5"/>
  <c r="X1824" i="5" s="1"/>
  <c r="R1654" i="5"/>
  <c r="J1654" i="5"/>
  <c r="I1654" i="5"/>
  <c r="H1654" i="5"/>
  <c r="F1654" i="5"/>
  <c r="E1654" i="5"/>
  <c r="X1654" i="5" s="1"/>
  <c r="J1412" i="5"/>
  <c r="I1412" i="5"/>
  <c r="H1412" i="5"/>
  <c r="R1412" i="5"/>
  <c r="F1412" i="5"/>
  <c r="E1412" i="5"/>
  <c r="X1412" i="5" s="1"/>
  <c r="I1614" i="5"/>
  <c r="H1614" i="5"/>
  <c r="F1614" i="5"/>
  <c r="R1614" i="5"/>
  <c r="J1614" i="5"/>
  <c r="E1614" i="5"/>
  <c r="X1614" i="5" s="1"/>
  <c r="I1582" i="5"/>
  <c r="H1582" i="5"/>
  <c r="F1582" i="5"/>
  <c r="R1582" i="5"/>
  <c r="J1582" i="5"/>
  <c r="E1582" i="5"/>
  <c r="X1582" i="5" s="1"/>
  <c r="R1345" i="5"/>
  <c r="E1345" i="5"/>
  <c r="X1345" i="5" s="1"/>
  <c r="I1345" i="5"/>
  <c r="H1345" i="5"/>
  <c r="J1345" i="5"/>
  <c r="F1345" i="5"/>
  <c r="H1475" i="5"/>
  <c r="F1475" i="5"/>
  <c r="E1475" i="5"/>
  <c r="X1475" i="5" s="1"/>
  <c r="J1475" i="5"/>
  <c r="I1475" i="5"/>
  <c r="R1475" i="5"/>
  <c r="F1393" i="5"/>
  <c r="R1393" i="5"/>
  <c r="I1393" i="5"/>
  <c r="H1393" i="5"/>
  <c r="E1393" i="5"/>
  <c r="X1393" i="5" s="1"/>
  <c r="J1393" i="5"/>
  <c r="R1603" i="5"/>
  <c r="J1603" i="5"/>
  <c r="I1603" i="5"/>
  <c r="H1603" i="5"/>
  <c r="F1603" i="5"/>
  <c r="E1603" i="5"/>
  <c r="X1603" i="5" s="1"/>
  <c r="R1686" i="5"/>
  <c r="J1686" i="5"/>
  <c r="I1686" i="5"/>
  <c r="H1686" i="5"/>
  <c r="F1686" i="5"/>
  <c r="E1686" i="5"/>
  <c r="X1686" i="5" s="1"/>
  <c r="R1391" i="5"/>
  <c r="J1391" i="5"/>
  <c r="F1391" i="5"/>
  <c r="E1391" i="5"/>
  <c r="X1391" i="5" s="1"/>
  <c r="I1391" i="5"/>
  <c r="H1391" i="5"/>
  <c r="R1583" i="5"/>
  <c r="J1583" i="5"/>
  <c r="I1583" i="5"/>
  <c r="H1583" i="5"/>
  <c r="F1583" i="5"/>
  <c r="E1583" i="5"/>
  <c r="X1583" i="5" s="1"/>
  <c r="J1444" i="5"/>
  <c r="H1444" i="5"/>
  <c r="I1444" i="5"/>
  <c r="F1444" i="5"/>
  <c r="R1444" i="5"/>
  <c r="E1444" i="5"/>
  <c r="X1444" i="5" s="1"/>
  <c r="R1591" i="5"/>
  <c r="J1591" i="5"/>
  <c r="I1591" i="5"/>
  <c r="H1591" i="5"/>
  <c r="F1591" i="5"/>
  <c r="E1591" i="5"/>
  <c r="X1591" i="5" s="1"/>
  <c r="R1516" i="5"/>
  <c r="J1516" i="5"/>
  <c r="H1516" i="5"/>
  <c r="I1516" i="5"/>
  <c r="F1516" i="5"/>
  <c r="E1516" i="5"/>
  <c r="X1516" i="5" s="1"/>
  <c r="J1243" i="5"/>
  <c r="I1243" i="5"/>
  <c r="R1243" i="5"/>
  <c r="H1243" i="5"/>
  <c r="E1243" i="5"/>
  <c r="X1243" i="5" s="1"/>
  <c r="F1243" i="5"/>
  <c r="J1476" i="5"/>
  <c r="H1476" i="5"/>
  <c r="I1476" i="5"/>
  <c r="F1476" i="5"/>
  <c r="R1476" i="5"/>
  <c r="E1476" i="5"/>
  <c r="X1476" i="5" s="1"/>
  <c r="I1334" i="5"/>
  <c r="H1334" i="5"/>
  <c r="R1334" i="5"/>
  <c r="J1334" i="5"/>
  <c r="F1334" i="5"/>
  <c r="E1334" i="5"/>
  <c r="X1334" i="5" s="1"/>
  <c r="I1302" i="5"/>
  <c r="H1302" i="5"/>
  <c r="R1302" i="5"/>
  <c r="J1302" i="5"/>
  <c r="F1302" i="5"/>
  <c r="E1302" i="5"/>
  <c r="X1302" i="5" s="1"/>
  <c r="I1270" i="5"/>
  <c r="H1270" i="5"/>
  <c r="R1270" i="5"/>
  <c r="J1270" i="5"/>
  <c r="F1270" i="5"/>
  <c r="E1270" i="5"/>
  <c r="X1270" i="5" s="1"/>
  <c r="F1365" i="5"/>
  <c r="R1365" i="5"/>
  <c r="J1365" i="5"/>
  <c r="I1365" i="5"/>
  <c r="H1365" i="5"/>
  <c r="E1365" i="5"/>
  <c r="X1365" i="5" s="1"/>
  <c r="H1015" i="5"/>
  <c r="F1015" i="5"/>
  <c r="E1015" i="5"/>
  <c r="X1015" i="5" s="1"/>
  <c r="R1015" i="5"/>
  <c r="I1015" i="5"/>
  <c r="J1015" i="5"/>
  <c r="R1136" i="5"/>
  <c r="J1136" i="5"/>
  <c r="I1136" i="5"/>
  <c r="H1136" i="5"/>
  <c r="E1136" i="5"/>
  <c r="X1136" i="5" s="1"/>
  <c r="F1136" i="5"/>
  <c r="G1243" i="5"/>
  <c r="F1161" i="5"/>
  <c r="E1161" i="5"/>
  <c r="X1161" i="5" s="1"/>
  <c r="R1161" i="5"/>
  <c r="J1161" i="5"/>
  <c r="I1161" i="5"/>
  <c r="H1161" i="5"/>
  <c r="H1119" i="5"/>
  <c r="F1119" i="5"/>
  <c r="E1119" i="5"/>
  <c r="X1119" i="5" s="1"/>
  <c r="R1119" i="5"/>
  <c r="I1119" i="5"/>
  <c r="J1119" i="5"/>
  <c r="H1055" i="5"/>
  <c r="F1055" i="5"/>
  <c r="E1055" i="5"/>
  <c r="X1055" i="5" s="1"/>
  <c r="R1055" i="5"/>
  <c r="I1055" i="5"/>
  <c r="J1055" i="5"/>
  <c r="H991" i="5"/>
  <c r="F991" i="5"/>
  <c r="E991" i="5"/>
  <c r="X991" i="5" s="1"/>
  <c r="R991" i="5"/>
  <c r="J991" i="5"/>
  <c r="I991" i="5"/>
  <c r="F1237" i="5"/>
  <c r="E1237" i="5"/>
  <c r="X1237" i="5" s="1"/>
  <c r="R1237" i="5"/>
  <c r="J1237" i="5"/>
  <c r="H1237" i="5"/>
  <c r="I1237" i="5"/>
  <c r="H987" i="5"/>
  <c r="F987" i="5"/>
  <c r="E987" i="5"/>
  <c r="X987" i="5" s="1"/>
  <c r="R987" i="5"/>
  <c r="J987" i="5"/>
  <c r="I987" i="5"/>
  <c r="H1115" i="5"/>
  <c r="F1115" i="5"/>
  <c r="E1115" i="5"/>
  <c r="X1115" i="5" s="1"/>
  <c r="R1115" i="5"/>
  <c r="J1115" i="5"/>
  <c r="I1115" i="5"/>
  <c r="H1051" i="5"/>
  <c r="F1051" i="5"/>
  <c r="E1051" i="5"/>
  <c r="X1051" i="5" s="1"/>
  <c r="R1051" i="5"/>
  <c r="J1051" i="5"/>
  <c r="I1051" i="5"/>
  <c r="E931" i="5"/>
  <c r="X931" i="5" s="1"/>
  <c r="R931" i="5"/>
  <c r="J931" i="5"/>
  <c r="I931" i="5"/>
  <c r="F931" i="5"/>
  <c r="H931" i="5"/>
  <c r="R913" i="5"/>
  <c r="I913" i="5"/>
  <c r="J913" i="5"/>
  <c r="H913" i="5"/>
  <c r="F913" i="5"/>
  <c r="E913" i="5"/>
  <c r="X913" i="5" s="1"/>
  <c r="R869" i="5"/>
  <c r="I869" i="5"/>
  <c r="J869" i="5"/>
  <c r="H869" i="5"/>
  <c r="E869" i="5"/>
  <c r="X869" i="5" s="1"/>
  <c r="F869" i="5"/>
  <c r="E862" i="5"/>
  <c r="X862" i="5" s="1"/>
  <c r="R862" i="5"/>
  <c r="I862" i="5"/>
  <c r="H862" i="5"/>
  <c r="F862" i="5"/>
  <c r="J862" i="5"/>
  <c r="J1048" i="5"/>
  <c r="I1048" i="5"/>
  <c r="H1048" i="5"/>
  <c r="E1048" i="5"/>
  <c r="X1048" i="5" s="1"/>
  <c r="R1048" i="5"/>
  <c r="F1048" i="5"/>
  <c r="I668" i="5"/>
  <c r="H668" i="5"/>
  <c r="F668" i="5"/>
  <c r="E668" i="5"/>
  <c r="X668" i="5" s="1"/>
  <c r="R668" i="5"/>
  <c r="J668" i="5"/>
  <c r="I636" i="5"/>
  <c r="H636" i="5"/>
  <c r="F636" i="5"/>
  <c r="E636" i="5"/>
  <c r="X636" i="5" s="1"/>
  <c r="R636" i="5"/>
  <c r="J636" i="5"/>
  <c r="I604" i="5"/>
  <c r="H604" i="5"/>
  <c r="F604" i="5"/>
  <c r="E604" i="5"/>
  <c r="R604" i="5"/>
  <c r="J604" i="5"/>
  <c r="T604" i="5" s="1"/>
  <c r="E594" i="5"/>
  <c r="R594" i="5"/>
  <c r="J594" i="5"/>
  <c r="F594" i="5"/>
  <c r="I594" i="5"/>
  <c r="H594" i="5"/>
  <c r="R582" i="5"/>
  <c r="J582" i="5"/>
  <c r="F582" i="5"/>
  <c r="I582" i="5"/>
  <c r="H582" i="5"/>
  <c r="E582" i="5"/>
  <c r="R566" i="5"/>
  <c r="J566" i="5"/>
  <c r="F566" i="5"/>
  <c r="I566" i="5"/>
  <c r="H566" i="5"/>
  <c r="E566" i="5"/>
  <c r="F528" i="5"/>
  <c r="R528" i="5"/>
  <c r="J528" i="5"/>
  <c r="I528" i="5"/>
  <c r="H528" i="5"/>
  <c r="E528" i="5"/>
  <c r="F520" i="5"/>
  <c r="R520" i="5"/>
  <c r="J520" i="5"/>
  <c r="I520" i="5"/>
  <c r="H520" i="5"/>
  <c r="E520" i="5"/>
  <c r="F540" i="5"/>
  <c r="R540" i="5"/>
  <c r="J540" i="5"/>
  <c r="I540" i="5"/>
  <c r="H540" i="5"/>
  <c r="E540" i="5"/>
  <c r="D74" i="4"/>
  <c r="D37" i="4"/>
  <c r="D61" i="4"/>
  <c r="D43" i="4"/>
  <c r="D49" i="4"/>
  <c r="D31" i="4"/>
  <c r="D67" i="4"/>
  <c r="D55" i="4"/>
  <c r="A17" i="6"/>
  <c r="B35" i="4"/>
  <c r="A22" i="6" s="1"/>
  <c r="B46" i="6"/>
  <c r="G46" i="6" s="1"/>
  <c r="B26" i="6"/>
  <c r="G26" i="6" s="1"/>
  <c r="G21" i="6"/>
  <c r="H21" i="6" s="1"/>
  <c r="B36" i="6"/>
  <c r="G36" i="6" s="1"/>
  <c r="G20" i="6"/>
  <c r="H20" i="6" s="1"/>
  <c r="B45" i="6"/>
  <c r="G45" i="6" s="1"/>
  <c r="D17" i="6"/>
  <c r="C17" i="6"/>
  <c r="H2438" i="5"/>
  <c r="F2438" i="5"/>
  <c r="E2438" i="5"/>
  <c r="X2438" i="5" s="1"/>
  <c r="G2438" i="5"/>
  <c r="R2438" i="5"/>
  <c r="J2438" i="5"/>
  <c r="I2438" i="5"/>
  <c r="F2413" i="5"/>
  <c r="E2413" i="5"/>
  <c r="X2413" i="5" s="1"/>
  <c r="R2413" i="5"/>
  <c r="J2413" i="5"/>
  <c r="I2413" i="5"/>
  <c r="H2413" i="5"/>
  <c r="J2447" i="5"/>
  <c r="F2447" i="5"/>
  <c r="E2447" i="5"/>
  <c r="X2447" i="5" s="1"/>
  <c r="I2447" i="5"/>
  <c r="H2447" i="5"/>
  <c r="R2447" i="5"/>
  <c r="B27" i="6"/>
  <c r="G27" i="6" s="1"/>
  <c r="I2426" i="5"/>
  <c r="H2426" i="5"/>
  <c r="F2426" i="5"/>
  <c r="E2426" i="5"/>
  <c r="X2426" i="5" s="1"/>
  <c r="R2426" i="5"/>
  <c r="J2426" i="5"/>
  <c r="J2377" i="5"/>
  <c r="H2377" i="5"/>
  <c r="F2377" i="5"/>
  <c r="E2377" i="5"/>
  <c r="X2377" i="5" s="1"/>
  <c r="R2377" i="5"/>
  <c r="G2377" i="5"/>
  <c r="I2377" i="5"/>
  <c r="F2286" i="5"/>
  <c r="R2286" i="5"/>
  <c r="I2286" i="5"/>
  <c r="J2286" i="5"/>
  <c r="H2286" i="5"/>
  <c r="E2286" i="5"/>
  <c r="X2286" i="5" s="1"/>
  <c r="J2191" i="5"/>
  <c r="E2191" i="5"/>
  <c r="X2191" i="5" s="1"/>
  <c r="R2191" i="5"/>
  <c r="I2191" i="5"/>
  <c r="H2191" i="5"/>
  <c r="F2191" i="5"/>
  <c r="I2134" i="5"/>
  <c r="H2134" i="5"/>
  <c r="F2134" i="5"/>
  <c r="R2134" i="5"/>
  <c r="E2134" i="5"/>
  <c r="X2134" i="5" s="1"/>
  <c r="J2134" i="5"/>
  <c r="H2265" i="5"/>
  <c r="F2265" i="5"/>
  <c r="E2265" i="5"/>
  <c r="X2265" i="5" s="1"/>
  <c r="R2265" i="5"/>
  <c r="J2265" i="5"/>
  <c r="I2265" i="5"/>
  <c r="F2221" i="5"/>
  <c r="R2221" i="5"/>
  <c r="J2221" i="5"/>
  <c r="I2221" i="5"/>
  <c r="H2221" i="5"/>
  <c r="E2221" i="5"/>
  <c r="X2221" i="5" s="1"/>
  <c r="R2171" i="5"/>
  <c r="J2171" i="5"/>
  <c r="I2171" i="5"/>
  <c r="H2171" i="5"/>
  <c r="F2171" i="5"/>
  <c r="E2171" i="5"/>
  <c r="X2171" i="5" s="1"/>
  <c r="H2113" i="5"/>
  <c r="F2113" i="5"/>
  <c r="E2113" i="5"/>
  <c r="X2113" i="5" s="1"/>
  <c r="J2113" i="5"/>
  <c r="I2113" i="5"/>
  <c r="R2113" i="5"/>
  <c r="F2097" i="5"/>
  <c r="E2097" i="5"/>
  <c r="X2097" i="5" s="1"/>
  <c r="I2097" i="5"/>
  <c r="H2097" i="5"/>
  <c r="R2097" i="5"/>
  <c r="J2097" i="5"/>
  <c r="I2150" i="5"/>
  <c r="H2150" i="5"/>
  <c r="F2150" i="5"/>
  <c r="R2150" i="5"/>
  <c r="J2150" i="5"/>
  <c r="E2150" i="5"/>
  <c r="X2150" i="5" s="1"/>
  <c r="H2237" i="5"/>
  <c r="F2237" i="5"/>
  <c r="E2237" i="5"/>
  <c r="X2237" i="5" s="1"/>
  <c r="R2237" i="5"/>
  <c r="J2237" i="5"/>
  <c r="I2237" i="5"/>
  <c r="F2085" i="5"/>
  <c r="E2085" i="5"/>
  <c r="X2085" i="5" s="1"/>
  <c r="R2085" i="5"/>
  <c r="J2085" i="5"/>
  <c r="I2085" i="5"/>
  <c r="H2085" i="5"/>
  <c r="I2090" i="5"/>
  <c r="H2090" i="5"/>
  <c r="F2090" i="5"/>
  <c r="R2090" i="5"/>
  <c r="J2090" i="5"/>
  <c r="E2090" i="5"/>
  <c r="X2090" i="5" s="1"/>
  <c r="I2054" i="5"/>
  <c r="H2054" i="5"/>
  <c r="G2054" i="5"/>
  <c r="F2054" i="5"/>
  <c r="E2054" i="5"/>
  <c r="X2054" i="5" s="1"/>
  <c r="R2054" i="5"/>
  <c r="J2054" i="5"/>
  <c r="I2138" i="5"/>
  <c r="H2138" i="5"/>
  <c r="F2138" i="5"/>
  <c r="R2138" i="5"/>
  <c r="J2138" i="5"/>
  <c r="E2138" i="5"/>
  <c r="X2138" i="5" s="1"/>
  <c r="F2077" i="5"/>
  <c r="R2077" i="5"/>
  <c r="J2077" i="5"/>
  <c r="I2077" i="5"/>
  <c r="H2077" i="5"/>
  <c r="E2077" i="5"/>
  <c r="X2077" i="5" s="1"/>
  <c r="F2069" i="5"/>
  <c r="R2069" i="5"/>
  <c r="J2069" i="5"/>
  <c r="I2069" i="5"/>
  <c r="H2069" i="5"/>
  <c r="E2069" i="5"/>
  <c r="X2069" i="5" s="1"/>
  <c r="F2061" i="5"/>
  <c r="R2061" i="5"/>
  <c r="J2061" i="5"/>
  <c r="I2061" i="5"/>
  <c r="H2061" i="5"/>
  <c r="E2061" i="5"/>
  <c r="X2061" i="5" s="1"/>
  <c r="F2053" i="5"/>
  <c r="R2053" i="5"/>
  <c r="J2053" i="5"/>
  <c r="I2053" i="5"/>
  <c r="H2053" i="5"/>
  <c r="E2053" i="5"/>
  <c r="X2053" i="5" s="1"/>
  <c r="R2025" i="5"/>
  <c r="J2025" i="5"/>
  <c r="I2025" i="5"/>
  <c r="H2025" i="5"/>
  <c r="F2025" i="5"/>
  <c r="E2025" i="5"/>
  <c r="X2025" i="5" s="1"/>
  <c r="F1871" i="5"/>
  <c r="E1871" i="5"/>
  <c r="X1871" i="5" s="1"/>
  <c r="R1871" i="5"/>
  <c r="J1871" i="5"/>
  <c r="I1871" i="5"/>
  <c r="H1871" i="5"/>
  <c r="I1933" i="5"/>
  <c r="H1933" i="5"/>
  <c r="F1933" i="5"/>
  <c r="J1933" i="5"/>
  <c r="E1933" i="5"/>
  <c r="X1933" i="5" s="1"/>
  <c r="R1933" i="5"/>
  <c r="R1965" i="5"/>
  <c r="J1965" i="5"/>
  <c r="I1965" i="5"/>
  <c r="H1965" i="5"/>
  <c r="F1965" i="5"/>
  <c r="E1965" i="5"/>
  <c r="X1965" i="5" s="1"/>
  <c r="I1860" i="5"/>
  <c r="H1860" i="5"/>
  <c r="F1860" i="5"/>
  <c r="E1860" i="5"/>
  <c r="X1860" i="5" s="1"/>
  <c r="R1860" i="5"/>
  <c r="J1860" i="5"/>
  <c r="J2262" i="5"/>
  <c r="I2262" i="5"/>
  <c r="H2262" i="5"/>
  <c r="E2262" i="5"/>
  <c r="X2262" i="5" s="1"/>
  <c r="R2262" i="5"/>
  <c r="F2262" i="5"/>
  <c r="R2033" i="5"/>
  <c r="J2033" i="5"/>
  <c r="I2033" i="5"/>
  <c r="H2033" i="5"/>
  <c r="F2033" i="5"/>
  <c r="E2033" i="5"/>
  <c r="X2033" i="5" s="1"/>
  <c r="E1818" i="5"/>
  <c r="X1818" i="5" s="1"/>
  <c r="R1818" i="5"/>
  <c r="F1818" i="5"/>
  <c r="J1818" i="5"/>
  <c r="I1818" i="5"/>
  <c r="H1818" i="5"/>
  <c r="H1802" i="5"/>
  <c r="F1802" i="5"/>
  <c r="E1802" i="5"/>
  <c r="X1802" i="5" s="1"/>
  <c r="R1802" i="5"/>
  <c r="J1802" i="5"/>
  <c r="I1802" i="5"/>
  <c r="H1770" i="5"/>
  <c r="F1770" i="5"/>
  <c r="E1770" i="5"/>
  <c r="X1770" i="5" s="1"/>
  <c r="R1770" i="5"/>
  <c r="J1770" i="5"/>
  <c r="I1770" i="5"/>
  <c r="F2081" i="5"/>
  <c r="E2081" i="5"/>
  <c r="X2081" i="5" s="1"/>
  <c r="R2081" i="5"/>
  <c r="J2081" i="5"/>
  <c r="I2081" i="5"/>
  <c r="H2081" i="5"/>
  <c r="E1879" i="5"/>
  <c r="X1879" i="5" s="1"/>
  <c r="J1879" i="5"/>
  <c r="R1879" i="5"/>
  <c r="I1879" i="5"/>
  <c r="H1879" i="5"/>
  <c r="F1879" i="5"/>
  <c r="H1762" i="5"/>
  <c r="F1762" i="5"/>
  <c r="E1762" i="5"/>
  <c r="X1762" i="5" s="1"/>
  <c r="R1762" i="5"/>
  <c r="I1762" i="5"/>
  <c r="J1762" i="5"/>
  <c r="R1744" i="5"/>
  <c r="H1744" i="5"/>
  <c r="F1744" i="5"/>
  <c r="E1744" i="5"/>
  <c r="X1744" i="5" s="1"/>
  <c r="J1744" i="5"/>
  <c r="I1744" i="5"/>
  <c r="I1721" i="5"/>
  <c r="H1721" i="5"/>
  <c r="F1721" i="5"/>
  <c r="E1721" i="5"/>
  <c r="X1721" i="5" s="1"/>
  <c r="J1721" i="5"/>
  <c r="R1721" i="5"/>
  <c r="I1705" i="5"/>
  <c r="H1705" i="5"/>
  <c r="F1705" i="5"/>
  <c r="E1705" i="5"/>
  <c r="X1705" i="5" s="1"/>
  <c r="R1705" i="5"/>
  <c r="J1705" i="5"/>
  <c r="I1689" i="5"/>
  <c r="H1689" i="5"/>
  <c r="F1689" i="5"/>
  <c r="E1689" i="5"/>
  <c r="X1689" i="5" s="1"/>
  <c r="R1689" i="5"/>
  <c r="J1689" i="5"/>
  <c r="I1673" i="5"/>
  <c r="H1673" i="5"/>
  <c r="F1673" i="5"/>
  <c r="E1673" i="5"/>
  <c r="X1673" i="5" s="1"/>
  <c r="R1673" i="5"/>
  <c r="J1673" i="5"/>
  <c r="I1657" i="5"/>
  <c r="H1657" i="5"/>
  <c r="F1657" i="5"/>
  <c r="E1657" i="5"/>
  <c r="X1657" i="5" s="1"/>
  <c r="R1657" i="5"/>
  <c r="J1657" i="5"/>
  <c r="I1641" i="5"/>
  <c r="H1641" i="5"/>
  <c r="F1641" i="5"/>
  <c r="E1641" i="5"/>
  <c r="X1641" i="5" s="1"/>
  <c r="R1641" i="5"/>
  <c r="J1641" i="5"/>
  <c r="H1625" i="5"/>
  <c r="F1625" i="5"/>
  <c r="E1625" i="5"/>
  <c r="X1625" i="5" s="1"/>
  <c r="R1625" i="5"/>
  <c r="J1625" i="5"/>
  <c r="I1625" i="5"/>
  <c r="F1609" i="5"/>
  <c r="E1609" i="5"/>
  <c r="X1609" i="5" s="1"/>
  <c r="R1609" i="5"/>
  <c r="J1609" i="5"/>
  <c r="I1609" i="5"/>
  <c r="H1609" i="5"/>
  <c r="F1593" i="5"/>
  <c r="E1593" i="5"/>
  <c r="X1593" i="5" s="1"/>
  <c r="R1593" i="5"/>
  <c r="J1593" i="5"/>
  <c r="I1593" i="5"/>
  <c r="H1593" i="5"/>
  <c r="F1577" i="5"/>
  <c r="E1577" i="5"/>
  <c r="X1577" i="5" s="1"/>
  <c r="R1577" i="5"/>
  <c r="J1577" i="5"/>
  <c r="I1577" i="5"/>
  <c r="H1577" i="5"/>
  <c r="F1561" i="5"/>
  <c r="E1561" i="5"/>
  <c r="X1561" i="5" s="1"/>
  <c r="R1561" i="5"/>
  <c r="J1561" i="5"/>
  <c r="I1561" i="5"/>
  <c r="H1561" i="5"/>
  <c r="R1845" i="5"/>
  <c r="J1845" i="5"/>
  <c r="I1845" i="5"/>
  <c r="H1845" i="5"/>
  <c r="F1845" i="5"/>
  <c r="E1845" i="5"/>
  <c r="X1845" i="5" s="1"/>
  <c r="E1741" i="5"/>
  <c r="X1741" i="5" s="1"/>
  <c r="I1741" i="5"/>
  <c r="J1741" i="5"/>
  <c r="H1741" i="5"/>
  <c r="F1741" i="5"/>
  <c r="R1741" i="5"/>
  <c r="R1623" i="5"/>
  <c r="J1623" i="5"/>
  <c r="I1623" i="5"/>
  <c r="H1623" i="5"/>
  <c r="F1623" i="5"/>
  <c r="E1623" i="5"/>
  <c r="X1623" i="5" s="1"/>
  <c r="R1698" i="5"/>
  <c r="J1698" i="5"/>
  <c r="I1698" i="5"/>
  <c r="H1698" i="5"/>
  <c r="F1698" i="5"/>
  <c r="E1698" i="5"/>
  <c r="X1698" i="5" s="1"/>
  <c r="R1662" i="5"/>
  <c r="J1662" i="5"/>
  <c r="I1662" i="5"/>
  <c r="H1662" i="5"/>
  <c r="F1662" i="5"/>
  <c r="E1662" i="5"/>
  <c r="X1662" i="5" s="1"/>
  <c r="R1690" i="5"/>
  <c r="J1690" i="5"/>
  <c r="I1690" i="5"/>
  <c r="H1690" i="5"/>
  <c r="F1690" i="5"/>
  <c r="E1690" i="5"/>
  <c r="X1690" i="5" s="1"/>
  <c r="R1547" i="5"/>
  <c r="J1547" i="5"/>
  <c r="H1547" i="5"/>
  <c r="I1547" i="5"/>
  <c r="F1547" i="5"/>
  <c r="E1547" i="5"/>
  <c r="X1547" i="5" s="1"/>
  <c r="I1610" i="5"/>
  <c r="H1610" i="5"/>
  <c r="F1610" i="5"/>
  <c r="R1610" i="5"/>
  <c r="J1610" i="5"/>
  <c r="E1610" i="5"/>
  <c r="X1610" i="5" s="1"/>
  <c r="I1578" i="5"/>
  <c r="H1578" i="5"/>
  <c r="F1578" i="5"/>
  <c r="R1578" i="5"/>
  <c r="J1578" i="5"/>
  <c r="E1578" i="5"/>
  <c r="X1578" i="5" s="1"/>
  <c r="R1337" i="5"/>
  <c r="H1337" i="5"/>
  <c r="F1337" i="5"/>
  <c r="E1337" i="5"/>
  <c r="X1337" i="5" s="1"/>
  <c r="J1337" i="5"/>
  <c r="I1337" i="5"/>
  <c r="R1571" i="5"/>
  <c r="J1571" i="5"/>
  <c r="I1571" i="5"/>
  <c r="H1571" i="5"/>
  <c r="F1571" i="5"/>
  <c r="E1571" i="5"/>
  <c r="X1571" i="5" s="1"/>
  <c r="R1359" i="5"/>
  <c r="J1359" i="5"/>
  <c r="H1359" i="5"/>
  <c r="F1359" i="5"/>
  <c r="I1359" i="5"/>
  <c r="E1359" i="5"/>
  <c r="X1359" i="5" s="1"/>
  <c r="F1398" i="5"/>
  <c r="R1398" i="5"/>
  <c r="J1398" i="5"/>
  <c r="I1398" i="5"/>
  <c r="E1398" i="5"/>
  <c r="X1398" i="5" s="1"/>
  <c r="H1398" i="5"/>
  <c r="I1527" i="5"/>
  <c r="H1527" i="5"/>
  <c r="F1527" i="5"/>
  <c r="E1527" i="5"/>
  <c r="X1527" i="5" s="1"/>
  <c r="R1527" i="5"/>
  <c r="J1527" i="5"/>
  <c r="G1527" i="5"/>
  <c r="E1133" i="5"/>
  <c r="X1133" i="5" s="1"/>
  <c r="H1133" i="5"/>
  <c r="F1133" i="5"/>
  <c r="R1133" i="5"/>
  <c r="I1133" i="5"/>
  <c r="J1133" i="5"/>
  <c r="J1626" i="5"/>
  <c r="I1626" i="5"/>
  <c r="H1626" i="5"/>
  <c r="F1626" i="5"/>
  <c r="E1626" i="5"/>
  <c r="X1626" i="5" s="1"/>
  <c r="R1626" i="5"/>
  <c r="R1559" i="5"/>
  <c r="J1559" i="5"/>
  <c r="I1559" i="5"/>
  <c r="H1559" i="5"/>
  <c r="F1559" i="5"/>
  <c r="E1559" i="5"/>
  <c r="X1559" i="5" s="1"/>
  <c r="H1206" i="5"/>
  <c r="R1206" i="5"/>
  <c r="J1206" i="5"/>
  <c r="I1206" i="5"/>
  <c r="F1206" i="5"/>
  <c r="E1206" i="5"/>
  <c r="X1206" i="5" s="1"/>
  <c r="H1107" i="5"/>
  <c r="F1107" i="5"/>
  <c r="E1107" i="5"/>
  <c r="X1107" i="5" s="1"/>
  <c r="R1107" i="5"/>
  <c r="I1107" i="5"/>
  <c r="J1107" i="5"/>
  <c r="H1043" i="5"/>
  <c r="F1043" i="5"/>
  <c r="E1043" i="5"/>
  <c r="X1043" i="5" s="1"/>
  <c r="R1043" i="5"/>
  <c r="I1043" i="5"/>
  <c r="J1043" i="5"/>
  <c r="F1397" i="5"/>
  <c r="R1397" i="5"/>
  <c r="J1397" i="5"/>
  <c r="I1397" i="5"/>
  <c r="H1397" i="5"/>
  <c r="E1397" i="5"/>
  <c r="X1397" i="5" s="1"/>
  <c r="R1367" i="5"/>
  <c r="J1367" i="5"/>
  <c r="H1367" i="5"/>
  <c r="F1367" i="5"/>
  <c r="E1367" i="5"/>
  <c r="X1367" i="5" s="1"/>
  <c r="I1367" i="5"/>
  <c r="I1322" i="5"/>
  <c r="H1322" i="5"/>
  <c r="R1322" i="5"/>
  <c r="J1322" i="5"/>
  <c r="F1322" i="5"/>
  <c r="E1322" i="5"/>
  <c r="X1322" i="5" s="1"/>
  <c r="I1290" i="5"/>
  <c r="H1290" i="5"/>
  <c r="R1290" i="5"/>
  <c r="J1290" i="5"/>
  <c r="F1290" i="5"/>
  <c r="E1290" i="5"/>
  <c r="X1290" i="5" s="1"/>
  <c r="I1258" i="5"/>
  <c r="H1258" i="5"/>
  <c r="R1258" i="5"/>
  <c r="J1258" i="5"/>
  <c r="F1258" i="5"/>
  <c r="E1258" i="5"/>
  <c r="X1258" i="5" s="1"/>
  <c r="F1349" i="5"/>
  <c r="R1349" i="5"/>
  <c r="J1349" i="5"/>
  <c r="I1349" i="5"/>
  <c r="H1349" i="5"/>
  <c r="E1349" i="5"/>
  <c r="X1349" i="5" s="1"/>
  <c r="F1329" i="5"/>
  <c r="E1329" i="5"/>
  <c r="X1329" i="5" s="1"/>
  <c r="R1329" i="5"/>
  <c r="J1329" i="5"/>
  <c r="I1329" i="5"/>
  <c r="H1329" i="5"/>
  <c r="F1321" i="5"/>
  <c r="E1321" i="5"/>
  <c r="X1321" i="5" s="1"/>
  <c r="R1321" i="5"/>
  <c r="J1321" i="5"/>
  <c r="I1321" i="5"/>
  <c r="H1321" i="5"/>
  <c r="F1313" i="5"/>
  <c r="E1313" i="5"/>
  <c r="X1313" i="5" s="1"/>
  <c r="R1313" i="5"/>
  <c r="J1313" i="5"/>
  <c r="I1313" i="5"/>
  <c r="H1313" i="5"/>
  <c r="F1305" i="5"/>
  <c r="E1305" i="5"/>
  <c r="X1305" i="5" s="1"/>
  <c r="R1305" i="5"/>
  <c r="J1305" i="5"/>
  <c r="I1305" i="5"/>
  <c r="H1305" i="5"/>
  <c r="F1297" i="5"/>
  <c r="E1297" i="5"/>
  <c r="X1297" i="5" s="1"/>
  <c r="R1297" i="5"/>
  <c r="J1297" i="5"/>
  <c r="I1297" i="5"/>
  <c r="H1297" i="5"/>
  <c r="F1289" i="5"/>
  <c r="E1289" i="5"/>
  <c r="X1289" i="5" s="1"/>
  <c r="R1289" i="5"/>
  <c r="J1289" i="5"/>
  <c r="I1289" i="5"/>
  <c r="H1289" i="5"/>
  <c r="F1281" i="5"/>
  <c r="E1281" i="5"/>
  <c r="X1281" i="5" s="1"/>
  <c r="R1281" i="5"/>
  <c r="J1281" i="5"/>
  <c r="I1281" i="5"/>
  <c r="H1281" i="5"/>
  <c r="F1273" i="5"/>
  <c r="E1273" i="5"/>
  <c r="X1273" i="5" s="1"/>
  <c r="R1273" i="5"/>
  <c r="J1273" i="5"/>
  <c r="I1273" i="5"/>
  <c r="H1273" i="5"/>
  <c r="G1133" i="5"/>
  <c r="H1011" i="5"/>
  <c r="F1011" i="5"/>
  <c r="E1011" i="5"/>
  <c r="X1011" i="5" s="1"/>
  <c r="R1011" i="5"/>
  <c r="J1011" i="5"/>
  <c r="I1011" i="5"/>
  <c r="H1230" i="5"/>
  <c r="R1230" i="5"/>
  <c r="J1230" i="5"/>
  <c r="F1230" i="5"/>
  <c r="E1230" i="5"/>
  <c r="X1230" i="5" s="1"/>
  <c r="I1230" i="5"/>
  <c r="E910" i="5"/>
  <c r="X910" i="5" s="1"/>
  <c r="R910" i="5"/>
  <c r="I910" i="5"/>
  <c r="H910" i="5"/>
  <c r="F910" i="5"/>
  <c r="G910" i="5"/>
  <c r="J910" i="5"/>
  <c r="E899" i="5"/>
  <c r="X899" i="5" s="1"/>
  <c r="R899" i="5"/>
  <c r="I899" i="5"/>
  <c r="F899" i="5"/>
  <c r="J899" i="5"/>
  <c r="H899" i="5"/>
  <c r="H1003" i="5"/>
  <c r="F1003" i="5"/>
  <c r="E1003" i="5"/>
  <c r="X1003" i="5" s="1"/>
  <c r="R1003" i="5"/>
  <c r="J1003" i="5"/>
  <c r="I1003" i="5"/>
  <c r="E894" i="5"/>
  <c r="X894" i="5" s="1"/>
  <c r="R894" i="5"/>
  <c r="I894" i="5"/>
  <c r="H894" i="5"/>
  <c r="F894" i="5"/>
  <c r="J894" i="5"/>
  <c r="G894" i="5"/>
  <c r="J1032" i="5"/>
  <c r="I1032" i="5"/>
  <c r="H1032" i="5"/>
  <c r="E1032" i="5"/>
  <c r="X1032" i="5" s="1"/>
  <c r="R1032" i="5"/>
  <c r="F1032" i="5"/>
  <c r="J1080" i="5"/>
  <c r="I1080" i="5"/>
  <c r="H1080" i="5"/>
  <c r="E1080" i="5"/>
  <c r="X1080" i="5" s="1"/>
  <c r="R1080" i="5"/>
  <c r="F1080" i="5"/>
  <c r="E911" i="5"/>
  <c r="X911" i="5" s="1"/>
  <c r="R911" i="5"/>
  <c r="J911" i="5"/>
  <c r="I911" i="5"/>
  <c r="F911" i="5"/>
  <c r="H911" i="5"/>
  <c r="R857" i="5"/>
  <c r="I857" i="5"/>
  <c r="H857" i="5"/>
  <c r="E857" i="5"/>
  <c r="X857" i="5" s="1"/>
  <c r="J857" i="5"/>
  <c r="F857" i="5"/>
  <c r="J822" i="5"/>
  <c r="I822" i="5"/>
  <c r="E822" i="5"/>
  <c r="X822" i="5" s="1"/>
  <c r="F822" i="5"/>
  <c r="R822" i="5"/>
  <c r="H822" i="5"/>
  <c r="E867" i="5"/>
  <c r="X867" i="5" s="1"/>
  <c r="R867" i="5"/>
  <c r="I867" i="5"/>
  <c r="F867" i="5"/>
  <c r="J867" i="5"/>
  <c r="H867" i="5"/>
  <c r="E906" i="5"/>
  <c r="X906" i="5" s="1"/>
  <c r="R906" i="5"/>
  <c r="I906" i="5"/>
  <c r="J906" i="5"/>
  <c r="H906" i="5"/>
  <c r="F906" i="5"/>
  <c r="G906" i="5"/>
  <c r="G636" i="5"/>
  <c r="G604" i="5"/>
  <c r="J694" i="5"/>
  <c r="I694" i="5"/>
  <c r="E694" i="5"/>
  <c r="X694" i="5" s="1"/>
  <c r="F694" i="5"/>
  <c r="R694" i="5"/>
  <c r="H694" i="5"/>
  <c r="I664" i="5"/>
  <c r="H664" i="5"/>
  <c r="F664" i="5"/>
  <c r="E664" i="5"/>
  <c r="X664" i="5" s="1"/>
  <c r="R664" i="5"/>
  <c r="J664" i="5"/>
  <c r="I632" i="5"/>
  <c r="H632" i="5"/>
  <c r="F632" i="5"/>
  <c r="E632" i="5"/>
  <c r="X632" i="5" s="1"/>
  <c r="R632" i="5"/>
  <c r="J632" i="5"/>
  <c r="I600" i="5"/>
  <c r="H600" i="5"/>
  <c r="F600" i="5"/>
  <c r="E600" i="5"/>
  <c r="R600" i="5"/>
  <c r="J600" i="5"/>
  <c r="T600" i="5" s="1"/>
  <c r="G594" i="5"/>
  <c r="G582" i="5"/>
  <c r="G566" i="5"/>
  <c r="E590" i="5"/>
  <c r="R590" i="5"/>
  <c r="J590" i="5"/>
  <c r="F590" i="5"/>
  <c r="I590" i="5"/>
  <c r="H590" i="5"/>
  <c r="H576" i="5"/>
  <c r="F576" i="5"/>
  <c r="R576" i="5"/>
  <c r="J576" i="5"/>
  <c r="E576" i="5"/>
  <c r="I576" i="5"/>
  <c r="I533" i="5"/>
  <c r="H533" i="5"/>
  <c r="E533" i="5"/>
  <c r="F533" i="5"/>
  <c r="R533" i="5"/>
  <c r="J533" i="5"/>
  <c r="F536" i="5"/>
  <c r="R536" i="5"/>
  <c r="J536" i="5"/>
  <c r="I536" i="5"/>
  <c r="H536" i="5"/>
  <c r="E536" i="5"/>
  <c r="I537" i="5"/>
  <c r="H537" i="5"/>
  <c r="E537" i="5"/>
  <c r="J537" i="5"/>
  <c r="G537" i="5"/>
  <c r="F537" i="5"/>
  <c r="R537" i="5"/>
  <c r="I521" i="5"/>
  <c r="H521" i="5"/>
  <c r="E521" i="5"/>
  <c r="J521" i="5"/>
  <c r="G521" i="5"/>
  <c r="F521" i="5"/>
  <c r="R521" i="5"/>
  <c r="G61" i="4"/>
  <c r="G31" i="4"/>
  <c r="G49" i="4"/>
  <c r="G43" i="4"/>
  <c r="G37" i="4"/>
  <c r="G67" i="4"/>
  <c r="G74" i="4"/>
  <c r="G55" i="4"/>
  <c r="F2421" i="5"/>
  <c r="E2421" i="5"/>
  <c r="X2421" i="5" s="1"/>
  <c r="R2421" i="5"/>
  <c r="I2421" i="5"/>
  <c r="H2421" i="5"/>
  <c r="J2421" i="5"/>
  <c r="R2395" i="5"/>
  <c r="J2395" i="5"/>
  <c r="I2395" i="5"/>
  <c r="F2395" i="5"/>
  <c r="E2395" i="5"/>
  <c r="X2395" i="5" s="1"/>
  <c r="G2395" i="5"/>
  <c r="H2395" i="5"/>
  <c r="H2330" i="5"/>
  <c r="F2330" i="5"/>
  <c r="E2330" i="5"/>
  <c r="X2330" i="5" s="1"/>
  <c r="R2330" i="5"/>
  <c r="I2330" i="5"/>
  <c r="J2330" i="5"/>
  <c r="H2326" i="5"/>
  <c r="F2326" i="5"/>
  <c r="E2326" i="5"/>
  <c r="X2326" i="5" s="1"/>
  <c r="I2326" i="5"/>
  <c r="R2326" i="5"/>
  <c r="J2326" i="5"/>
  <c r="I2291" i="5"/>
  <c r="J2291" i="5"/>
  <c r="H2291" i="5"/>
  <c r="F2291" i="5"/>
  <c r="E2291" i="5"/>
  <c r="X2291" i="5" s="1"/>
  <c r="R2291" i="5"/>
  <c r="E2289" i="5"/>
  <c r="X2289" i="5" s="1"/>
  <c r="R2289" i="5"/>
  <c r="I2289" i="5"/>
  <c r="J2289" i="5"/>
  <c r="H2289" i="5"/>
  <c r="F2289" i="5"/>
  <c r="H2122" i="5"/>
  <c r="F2122" i="5"/>
  <c r="E2122" i="5"/>
  <c r="X2122" i="5" s="1"/>
  <c r="R2122" i="5"/>
  <c r="J2122" i="5"/>
  <c r="I2122" i="5"/>
  <c r="R2280" i="5"/>
  <c r="I2280" i="5"/>
  <c r="H2280" i="5"/>
  <c r="F2280" i="5"/>
  <c r="E2280" i="5"/>
  <c r="X2280" i="5" s="1"/>
  <c r="J2280" i="5"/>
  <c r="I2098" i="5"/>
  <c r="H2098" i="5"/>
  <c r="F2098" i="5"/>
  <c r="R2098" i="5"/>
  <c r="J2098" i="5"/>
  <c r="E2098" i="5"/>
  <c r="X2098" i="5" s="1"/>
  <c r="R1957" i="5"/>
  <c r="J1957" i="5"/>
  <c r="I1957" i="5"/>
  <c r="H1957" i="5"/>
  <c r="F1957" i="5"/>
  <c r="E1957" i="5"/>
  <c r="X1957" i="5" s="1"/>
  <c r="I1836" i="5"/>
  <c r="F1836" i="5"/>
  <c r="E1836" i="5"/>
  <c r="X1836" i="5" s="1"/>
  <c r="R1836" i="5"/>
  <c r="J1836" i="5"/>
  <c r="H1836" i="5"/>
  <c r="R1969" i="5"/>
  <c r="J1969" i="5"/>
  <c r="I1969" i="5"/>
  <c r="H1969" i="5"/>
  <c r="F1969" i="5"/>
  <c r="E1969" i="5"/>
  <c r="X1969" i="5" s="1"/>
  <c r="E1887" i="5"/>
  <c r="X1887" i="5" s="1"/>
  <c r="J1887" i="5"/>
  <c r="R1887" i="5"/>
  <c r="I1887" i="5"/>
  <c r="H1887" i="5"/>
  <c r="F1887" i="5"/>
  <c r="J1795" i="5"/>
  <c r="I1795" i="5"/>
  <c r="H1795" i="5"/>
  <c r="F1795" i="5"/>
  <c r="E1795" i="5"/>
  <c r="X1795" i="5" s="1"/>
  <c r="R1795" i="5"/>
  <c r="J1787" i="5"/>
  <c r="I1787" i="5"/>
  <c r="H1787" i="5"/>
  <c r="F1787" i="5"/>
  <c r="E1787" i="5"/>
  <c r="X1787" i="5" s="1"/>
  <c r="R1787" i="5"/>
  <c r="J1779" i="5"/>
  <c r="I1779" i="5"/>
  <c r="H1779" i="5"/>
  <c r="F1779" i="5"/>
  <c r="E1779" i="5"/>
  <c r="X1779" i="5" s="1"/>
  <c r="R1779" i="5"/>
  <c r="I1725" i="5"/>
  <c r="H1725" i="5"/>
  <c r="F1725" i="5"/>
  <c r="E1725" i="5"/>
  <c r="X1725" i="5" s="1"/>
  <c r="J1725" i="5"/>
  <c r="R1725" i="5"/>
  <c r="I1693" i="5"/>
  <c r="H1693" i="5"/>
  <c r="F1693" i="5"/>
  <c r="E1693" i="5"/>
  <c r="X1693" i="5" s="1"/>
  <c r="J1693" i="5"/>
  <c r="R1693" i="5"/>
  <c r="I1645" i="5"/>
  <c r="H1645" i="5"/>
  <c r="F1645" i="5"/>
  <c r="E1645" i="5"/>
  <c r="X1645" i="5" s="1"/>
  <c r="R1645" i="5"/>
  <c r="J1645" i="5"/>
  <c r="F1613" i="5"/>
  <c r="E1613" i="5"/>
  <c r="X1613" i="5" s="1"/>
  <c r="R1613" i="5"/>
  <c r="J1613" i="5"/>
  <c r="I1613" i="5"/>
  <c r="H1613" i="5"/>
  <c r="F1581" i="5"/>
  <c r="E1581" i="5"/>
  <c r="X1581" i="5" s="1"/>
  <c r="R1581" i="5"/>
  <c r="J1581" i="5"/>
  <c r="I1581" i="5"/>
  <c r="H1581" i="5"/>
  <c r="R1658" i="5"/>
  <c r="J1658" i="5"/>
  <c r="I1658" i="5"/>
  <c r="H1658" i="5"/>
  <c r="F1658" i="5"/>
  <c r="E1658" i="5"/>
  <c r="X1658" i="5" s="1"/>
  <c r="R1678" i="5"/>
  <c r="J1678" i="5"/>
  <c r="I1678" i="5"/>
  <c r="H1678" i="5"/>
  <c r="F1678" i="5"/>
  <c r="E1678" i="5"/>
  <c r="X1678" i="5" s="1"/>
  <c r="I1570" i="5"/>
  <c r="H1570" i="5"/>
  <c r="F1570" i="5"/>
  <c r="R1570" i="5"/>
  <c r="J1570" i="5"/>
  <c r="E1570" i="5"/>
  <c r="X1570" i="5" s="1"/>
  <c r="R1484" i="5"/>
  <c r="J1484" i="5"/>
  <c r="H1484" i="5"/>
  <c r="I1484" i="5"/>
  <c r="F1484" i="5"/>
  <c r="E1484" i="5"/>
  <c r="X1484" i="5" s="1"/>
  <c r="H1455" i="5"/>
  <c r="F1455" i="5"/>
  <c r="E1455" i="5"/>
  <c r="X1455" i="5" s="1"/>
  <c r="I1455" i="5"/>
  <c r="R1455" i="5"/>
  <c r="J1455" i="5"/>
  <c r="I1531" i="5"/>
  <c r="H1531" i="5"/>
  <c r="F1531" i="5"/>
  <c r="E1531" i="5"/>
  <c r="X1531" i="5" s="1"/>
  <c r="J1531" i="5"/>
  <c r="R1531" i="5"/>
  <c r="R1611" i="5"/>
  <c r="J1611" i="5"/>
  <c r="I1611" i="5"/>
  <c r="H1611" i="5"/>
  <c r="F1611" i="5"/>
  <c r="E1611" i="5"/>
  <c r="X1611" i="5" s="1"/>
  <c r="J1460" i="5"/>
  <c r="H1460" i="5"/>
  <c r="I1460" i="5"/>
  <c r="F1460" i="5"/>
  <c r="R1460" i="5"/>
  <c r="E1460" i="5"/>
  <c r="X1460" i="5" s="1"/>
  <c r="H1234" i="5"/>
  <c r="F1234" i="5"/>
  <c r="E1234" i="5"/>
  <c r="X1234" i="5" s="1"/>
  <c r="R1234" i="5"/>
  <c r="J1234" i="5"/>
  <c r="I1234" i="5"/>
  <c r="H1170" i="5"/>
  <c r="F1170" i="5"/>
  <c r="E1170" i="5"/>
  <c r="X1170" i="5" s="1"/>
  <c r="R1170" i="5"/>
  <c r="J1170" i="5"/>
  <c r="I1170" i="5"/>
  <c r="R1500" i="5"/>
  <c r="J1500" i="5"/>
  <c r="H1500" i="5"/>
  <c r="I1500" i="5"/>
  <c r="F1500" i="5"/>
  <c r="E1500" i="5"/>
  <c r="X1500" i="5" s="1"/>
  <c r="F1385" i="5"/>
  <c r="R1385" i="5"/>
  <c r="J1385" i="5"/>
  <c r="I1385" i="5"/>
  <c r="H1385" i="5"/>
  <c r="E1385" i="5"/>
  <c r="X1385" i="5" s="1"/>
  <c r="R1595" i="5"/>
  <c r="J1595" i="5"/>
  <c r="I1595" i="5"/>
  <c r="H1595" i="5"/>
  <c r="F1595" i="5"/>
  <c r="E1595" i="5"/>
  <c r="X1595" i="5" s="1"/>
  <c r="F1173" i="5"/>
  <c r="E1173" i="5"/>
  <c r="X1173" i="5" s="1"/>
  <c r="R1173" i="5"/>
  <c r="J1173" i="5"/>
  <c r="H1173" i="5"/>
  <c r="G1173" i="5"/>
  <c r="I1173" i="5"/>
  <c r="H1091" i="5"/>
  <c r="F1091" i="5"/>
  <c r="E1091" i="5"/>
  <c r="X1091" i="5" s="1"/>
  <c r="R1091" i="5"/>
  <c r="I1091" i="5"/>
  <c r="J1091" i="5"/>
  <c r="H1027" i="5"/>
  <c r="F1027" i="5"/>
  <c r="E1027" i="5"/>
  <c r="X1027" i="5" s="1"/>
  <c r="R1027" i="5"/>
  <c r="J1027" i="5"/>
  <c r="I1027" i="5"/>
  <c r="F1406" i="5"/>
  <c r="R1406" i="5"/>
  <c r="J1406" i="5"/>
  <c r="I1406" i="5"/>
  <c r="E1406" i="5"/>
  <c r="X1406" i="5" s="1"/>
  <c r="H1406" i="5"/>
  <c r="I1330" i="5"/>
  <c r="H1330" i="5"/>
  <c r="R1330" i="5"/>
  <c r="J1330" i="5"/>
  <c r="F1330" i="5"/>
  <c r="E1330" i="5"/>
  <c r="X1330" i="5" s="1"/>
  <c r="I1298" i="5"/>
  <c r="H1298" i="5"/>
  <c r="R1298" i="5"/>
  <c r="J1298" i="5"/>
  <c r="F1298" i="5"/>
  <c r="E1298" i="5"/>
  <c r="X1298" i="5" s="1"/>
  <c r="I1266" i="5"/>
  <c r="H1266" i="5"/>
  <c r="R1266" i="5"/>
  <c r="J1266" i="5"/>
  <c r="F1266" i="5"/>
  <c r="E1266" i="5"/>
  <c r="X1266" i="5" s="1"/>
  <c r="F1201" i="5"/>
  <c r="E1201" i="5"/>
  <c r="X1201" i="5" s="1"/>
  <c r="J1201" i="5"/>
  <c r="I1201" i="5"/>
  <c r="H1201" i="5"/>
  <c r="R1201" i="5"/>
  <c r="H1127" i="5"/>
  <c r="F1127" i="5"/>
  <c r="E1127" i="5"/>
  <c r="X1127" i="5" s="1"/>
  <c r="R1127" i="5"/>
  <c r="J1127" i="5"/>
  <c r="I1127" i="5"/>
  <c r="H1095" i="5"/>
  <c r="F1095" i="5"/>
  <c r="E1095" i="5"/>
  <c r="X1095" i="5" s="1"/>
  <c r="R1095" i="5"/>
  <c r="J1095" i="5"/>
  <c r="I1095" i="5"/>
  <c r="H1063" i="5"/>
  <c r="F1063" i="5"/>
  <c r="E1063" i="5"/>
  <c r="X1063" i="5" s="1"/>
  <c r="R1063" i="5"/>
  <c r="J1063" i="5"/>
  <c r="I1063" i="5"/>
  <c r="R1587" i="5"/>
  <c r="J1587" i="5"/>
  <c r="I1587" i="5"/>
  <c r="H1587" i="5"/>
  <c r="F1587" i="5"/>
  <c r="E1587" i="5"/>
  <c r="X1587" i="5" s="1"/>
  <c r="R1383" i="5"/>
  <c r="J1383" i="5"/>
  <c r="H1383" i="5"/>
  <c r="F1383" i="5"/>
  <c r="E1383" i="5"/>
  <c r="X1383" i="5" s="1"/>
  <c r="I1383" i="5"/>
  <c r="E926" i="5"/>
  <c r="X926" i="5" s="1"/>
  <c r="R926" i="5"/>
  <c r="I926" i="5"/>
  <c r="H926" i="5"/>
  <c r="F926" i="5"/>
  <c r="J926" i="5"/>
  <c r="G926" i="5"/>
  <c r="H1194" i="5"/>
  <c r="J1194" i="5"/>
  <c r="I1194" i="5"/>
  <c r="F1194" i="5"/>
  <c r="E1194" i="5"/>
  <c r="X1194" i="5" s="1"/>
  <c r="R1194" i="5"/>
  <c r="F971" i="5"/>
  <c r="E971" i="5"/>
  <c r="X971" i="5" s="1"/>
  <c r="R971" i="5"/>
  <c r="J971" i="5"/>
  <c r="I971" i="5"/>
  <c r="H971" i="5"/>
  <c r="R929" i="5"/>
  <c r="I929" i="5"/>
  <c r="J929" i="5"/>
  <c r="H929" i="5"/>
  <c r="F929" i="5"/>
  <c r="E929" i="5"/>
  <c r="X929" i="5" s="1"/>
  <c r="J984" i="5"/>
  <c r="I984" i="5"/>
  <c r="H984" i="5"/>
  <c r="E984" i="5"/>
  <c r="X984" i="5" s="1"/>
  <c r="R984" i="5"/>
  <c r="F984" i="5"/>
  <c r="F836" i="5"/>
  <c r="E836" i="5"/>
  <c r="X836" i="5" s="1"/>
  <c r="R836" i="5"/>
  <c r="I836" i="5"/>
  <c r="J836" i="5"/>
  <c r="H836" i="5"/>
  <c r="I656" i="5"/>
  <c r="H656" i="5"/>
  <c r="F656" i="5"/>
  <c r="E656" i="5"/>
  <c r="X656" i="5" s="1"/>
  <c r="R656" i="5"/>
  <c r="J656" i="5"/>
  <c r="E674" i="5"/>
  <c r="X674" i="5" s="1"/>
  <c r="R674" i="5"/>
  <c r="J674" i="5"/>
  <c r="I674" i="5"/>
  <c r="H674" i="5"/>
  <c r="G674" i="5"/>
  <c r="F674" i="5"/>
  <c r="E658" i="5"/>
  <c r="X658" i="5" s="1"/>
  <c r="R658" i="5"/>
  <c r="J658" i="5"/>
  <c r="I658" i="5"/>
  <c r="H658" i="5"/>
  <c r="F658" i="5"/>
  <c r="E642" i="5"/>
  <c r="X642" i="5" s="1"/>
  <c r="R642" i="5"/>
  <c r="J642" i="5"/>
  <c r="I642" i="5"/>
  <c r="H642" i="5"/>
  <c r="F642" i="5"/>
  <c r="E626" i="5"/>
  <c r="X626" i="5" s="1"/>
  <c r="R626" i="5"/>
  <c r="J626" i="5"/>
  <c r="I626" i="5"/>
  <c r="H626" i="5"/>
  <c r="F626" i="5"/>
  <c r="E610" i="5"/>
  <c r="R610" i="5"/>
  <c r="J610" i="5"/>
  <c r="T610" i="5" s="1"/>
  <c r="I610" i="5"/>
  <c r="H610" i="5"/>
  <c r="F610" i="5"/>
  <c r="F2417" i="5"/>
  <c r="E2417" i="5"/>
  <c r="X2417" i="5" s="1"/>
  <c r="R2417" i="5"/>
  <c r="J2417" i="5"/>
  <c r="I2417" i="5"/>
  <c r="H2417" i="5"/>
  <c r="J2467" i="5"/>
  <c r="I2467" i="5"/>
  <c r="R2467" i="5"/>
  <c r="H2467" i="5"/>
  <c r="F2467" i="5"/>
  <c r="E2467" i="5"/>
  <c r="X2467" i="5" s="1"/>
  <c r="I2406" i="5"/>
  <c r="H2406" i="5"/>
  <c r="F2406" i="5"/>
  <c r="J2406" i="5"/>
  <c r="E2406" i="5"/>
  <c r="X2406" i="5" s="1"/>
  <c r="R2406" i="5"/>
  <c r="I2430" i="5"/>
  <c r="H2430" i="5"/>
  <c r="F2430" i="5"/>
  <c r="E2430" i="5"/>
  <c r="X2430" i="5" s="1"/>
  <c r="J2430" i="5"/>
  <c r="R2430" i="5"/>
  <c r="H2346" i="5"/>
  <c r="F2346" i="5"/>
  <c r="E2346" i="5"/>
  <c r="X2346" i="5" s="1"/>
  <c r="R2346" i="5"/>
  <c r="J2346" i="5"/>
  <c r="I2346" i="5"/>
  <c r="I2110" i="5"/>
  <c r="H2110" i="5"/>
  <c r="F2110" i="5"/>
  <c r="R2110" i="5"/>
  <c r="J2110" i="5"/>
  <c r="E2110" i="5"/>
  <c r="X2110" i="5" s="1"/>
  <c r="G1787" i="5"/>
  <c r="E1737" i="5"/>
  <c r="X1737" i="5" s="1"/>
  <c r="I1737" i="5"/>
  <c r="R1737" i="5"/>
  <c r="J1737" i="5"/>
  <c r="H1737" i="5"/>
  <c r="G1737" i="5"/>
  <c r="F1737" i="5"/>
  <c r="R1710" i="5"/>
  <c r="J1710" i="5"/>
  <c r="I1710" i="5"/>
  <c r="H1710" i="5"/>
  <c r="F1710" i="5"/>
  <c r="E1710" i="5"/>
  <c r="X1710" i="5" s="1"/>
  <c r="R1674" i="5"/>
  <c r="J1674" i="5"/>
  <c r="I1674" i="5"/>
  <c r="H1674" i="5"/>
  <c r="F1674" i="5"/>
  <c r="E1674" i="5"/>
  <c r="X1674" i="5" s="1"/>
  <c r="J1400" i="5"/>
  <c r="I1400" i="5"/>
  <c r="R1400" i="5"/>
  <c r="H1400" i="5"/>
  <c r="F1400" i="5"/>
  <c r="E1400" i="5"/>
  <c r="X1400" i="5" s="1"/>
  <c r="G1484" i="5"/>
  <c r="G1091" i="5"/>
  <c r="G1330" i="5"/>
  <c r="I1294" i="5"/>
  <c r="H1294" i="5"/>
  <c r="R1294" i="5"/>
  <c r="J1294" i="5"/>
  <c r="F1294" i="5"/>
  <c r="E1294" i="5"/>
  <c r="X1294" i="5" s="1"/>
  <c r="F963" i="5"/>
  <c r="E963" i="5"/>
  <c r="X963" i="5" s="1"/>
  <c r="R963" i="5"/>
  <c r="I963" i="5"/>
  <c r="H963" i="5"/>
  <c r="J963" i="5"/>
  <c r="G1194" i="5"/>
  <c r="G971" i="5"/>
  <c r="F959" i="5"/>
  <c r="E959" i="5"/>
  <c r="X959" i="5" s="1"/>
  <c r="R959" i="5"/>
  <c r="H959" i="5"/>
  <c r="J959" i="5"/>
  <c r="I959" i="5"/>
  <c r="G929" i="5"/>
  <c r="G984" i="5"/>
  <c r="E883" i="5"/>
  <c r="X883" i="5" s="1"/>
  <c r="R883" i="5"/>
  <c r="I883" i="5"/>
  <c r="F883" i="5"/>
  <c r="J883" i="5"/>
  <c r="H883" i="5"/>
  <c r="I676" i="5"/>
  <c r="H676" i="5"/>
  <c r="F676" i="5"/>
  <c r="E676" i="5"/>
  <c r="X676" i="5" s="1"/>
  <c r="R676" i="5"/>
  <c r="J676" i="5"/>
  <c r="I644" i="5"/>
  <c r="H644" i="5"/>
  <c r="F644" i="5"/>
  <c r="E644" i="5"/>
  <c r="X644" i="5" s="1"/>
  <c r="R644" i="5"/>
  <c r="J644" i="5"/>
  <c r="I517" i="5"/>
  <c r="H517" i="5"/>
  <c r="E517" i="5"/>
  <c r="F517" i="5"/>
  <c r="R517" i="5"/>
  <c r="J517" i="5"/>
  <c r="A25" i="6"/>
  <c r="B57" i="4"/>
  <c r="A40" i="6" s="1"/>
  <c r="B51" i="4"/>
  <c r="A35" i="6" s="1"/>
  <c r="B69" i="4"/>
  <c r="A50" i="6" s="1"/>
  <c r="B63" i="4"/>
  <c r="A45" i="6" s="1"/>
  <c r="F67" i="6"/>
  <c r="F31" i="6"/>
  <c r="F46" i="6"/>
  <c r="F41" i="6"/>
  <c r="H41" i="6" s="1"/>
  <c r="D41" i="6" s="1"/>
  <c r="F36" i="6"/>
  <c r="H36" i="6" s="1"/>
  <c r="D36" i="6" s="1"/>
  <c r="F51" i="6"/>
  <c r="H51" i="6" s="1"/>
  <c r="D51" i="6" s="1"/>
  <c r="J2478" i="5"/>
  <c r="I2478" i="5"/>
  <c r="E2478" i="5"/>
  <c r="X2478" i="5" s="1"/>
  <c r="R2478" i="5"/>
  <c r="H2478" i="5"/>
  <c r="G2478" i="5"/>
  <c r="F2478" i="5"/>
  <c r="F45" i="6"/>
  <c r="H45" i="6" s="1"/>
  <c r="D45" i="6" s="1"/>
  <c r="F66" i="6"/>
  <c r="F50" i="6"/>
  <c r="H50" i="6" s="1"/>
  <c r="D50" i="6" s="1"/>
  <c r="F30" i="6"/>
  <c r="H25" i="6"/>
  <c r="F35" i="6"/>
  <c r="F40" i="6"/>
  <c r="F2409" i="5"/>
  <c r="E2409" i="5"/>
  <c r="X2409" i="5" s="1"/>
  <c r="R2409" i="5"/>
  <c r="J2409" i="5"/>
  <c r="I2409" i="5"/>
  <c r="H2409" i="5"/>
  <c r="J2490" i="5"/>
  <c r="I2490" i="5"/>
  <c r="H2490" i="5"/>
  <c r="F2490" i="5"/>
  <c r="E2490" i="5"/>
  <c r="X2490" i="5" s="1"/>
  <c r="R2490" i="5"/>
  <c r="G2467" i="5"/>
  <c r="I2402" i="5"/>
  <c r="H2402" i="5"/>
  <c r="F2402" i="5"/>
  <c r="R2402" i="5"/>
  <c r="J2402" i="5"/>
  <c r="E2402" i="5"/>
  <c r="X2402" i="5" s="1"/>
  <c r="H2386" i="5"/>
  <c r="I2386" i="5"/>
  <c r="F2386" i="5"/>
  <c r="R2386" i="5"/>
  <c r="J2386" i="5"/>
  <c r="E2386" i="5"/>
  <c r="X2386" i="5" s="1"/>
  <c r="R2403" i="5"/>
  <c r="J2403" i="5"/>
  <c r="I2403" i="5"/>
  <c r="H2403" i="5"/>
  <c r="F2403" i="5"/>
  <c r="E2403" i="5"/>
  <c r="X2403" i="5" s="1"/>
  <c r="F2397" i="5"/>
  <c r="E2397" i="5"/>
  <c r="X2397" i="5" s="1"/>
  <c r="R2397" i="5"/>
  <c r="J2397" i="5"/>
  <c r="I2397" i="5"/>
  <c r="H2397" i="5"/>
  <c r="J2369" i="5"/>
  <c r="H2369" i="5"/>
  <c r="F2369" i="5"/>
  <c r="E2369" i="5"/>
  <c r="X2369" i="5" s="1"/>
  <c r="R2369" i="5"/>
  <c r="I2369" i="5"/>
  <c r="G2369" i="5"/>
  <c r="G2403" i="5"/>
  <c r="F2469" i="5"/>
  <c r="E2469" i="5"/>
  <c r="X2469" i="5" s="1"/>
  <c r="R2469" i="5"/>
  <c r="J2469" i="5"/>
  <c r="I2469" i="5"/>
  <c r="H2469" i="5"/>
  <c r="H2338" i="5"/>
  <c r="F2338" i="5"/>
  <c r="E2338" i="5"/>
  <c r="X2338" i="5" s="1"/>
  <c r="R2338" i="5"/>
  <c r="J2338" i="5"/>
  <c r="I2338" i="5"/>
  <c r="F2314" i="5"/>
  <c r="E2314" i="5"/>
  <c r="X2314" i="5" s="1"/>
  <c r="R2314" i="5"/>
  <c r="H2314" i="5"/>
  <c r="I2314" i="5"/>
  <c r="J2314" i="5"/>
  <c r="R2423" i="5"/>
  <c r="J2423" i="5"/>
  <c r="I2423" i="5"/>
  <c r="H2423" i="5"/>
  <c r="F2423" i="5"/>
  <c r="E2423" i="5"/>
  <c r="X2423" i="5" s="1"/>
  <c r="J2343" i="5"/>
  <c r="I2343" i="5"/>
  <c r="H2343" i="5"/>
  <c r="E2343" i="5"/>
  <c r="X2343" i="5" s="1"/>
  <c r="F2343" i="5"/>
  <c r="R2343" i="5"/>
  <c r="I2275" i="5"/>
  <c r="H2275" i="5"/>
  <c r="R2275" i="5"/>
  <c r="J2275" i="5"/>
  <c r="F2275" i="5"/>
  <c r="E2275" i="5"/>
  <c r="X2275" i="5" s="1"/>
  <c r="H2261" i="5"/>
  <c r="F2261" i="5"/>
  <c r="E2261" i="5"/>
  <c r="X2261" i="5" s="1"/>
  <c r="R2261" i="5"/>
  <c r="J2261" i="5"/>
  <c r="I2261" i="5"/>
  <c r="I2130" i="5"/>
  <c r="H2130" i="5"/>
  <c r="F2130" i="5"/>
  <c r="E2130" i="5"/>
  <c r="X2130" i="5" s="1"/>
  <c r="R2130" i="5"/>
  <c r="J2130" i="5"/>
  <c r="H2118" i="5"/>
  <c r="E2118" i="5"/>
  <c r="X2118" i="5" s="1"/>
  <c r="R2118" i="5"/>
  <c r="J2118" i="5"/>
  <c r="I2118" i="5"/>
  <c r="G2118" i="5"/>
  <c r="F2118" i="5"/>
  <c r="G2280" i="5"/>
  <c r="R2135" i="5"/>
  <c r="J2135" i="5"/>
  <c r="I2135" i="5"/>
  <c r="H2135" i="5"/>
  <c r="E2135" i="5"/>
  <c r="X2135" i="5" s="1"/>
  <c r="G2135" i="5"/>
  <c r="F2135" i="5"/>
  <c r="F2049" i="5"/>
  <c r="E2049" i="5"/>
  <c r="X2049" i="5" s="1"/>
  <c r="R2049" i="5"/>
  <c r="J2049" i="5"/>
  <c r="I2049" i="5"/>
  <c r="H2049" i="5"/>
  <c r="H2218" i="5"/>
  <c r="E2218" i="5"/>
  <c r="X2218" i="5" s="1"/>
  <c r="R2218" i="5"/>
  <c r="J2218" i="5"/>
  <c r="I2218" i="5"/>
  <c r="F2218" i="5"/>
  <c r="I2102" i="5"/>
  <c r="H2102" i="5"/>
  <c r="F2102" i="5"/>
  <c r="R2102" i="5"/>
  <c r="J2102" i="5"/>
  <c r="E2102" i="5"/>
  <c r="X2102" i="5" s="1"/>
  <c r="R2075" i="5"/>
  <c r="J2075" i="5"/>
  <c r="H2075" i="5"/>
  <c r="G2075" i="5"/>
  <c r="F2075" i="5"/>
  <c r="E2075" i="5"/>
  <c r="X2075" i="5" s="1"/>
  <c r="I2075" i="5"/>
  <c r="R2147" i="5"/>
  <c r="J2147" i="5"/>
  <c r="I2147" i="5"/>
  <c r="H2147" i="5"/>
  <c r="F2147" i="5"/>
  <c r="E2147" i="5"/>
  <c r="X2147" i="5" s="1"/>
  <c r="R2005" i="5"/>
  <c r="J2005" i="5"/>
  <c r="I2005" i="5"/>
  <c r="H2005" i="5"/>
  <c r="F2005" i="5"/>
  <c r="E2005" i="5"/>
  <c r="X2005" i="5" s="1"/>
  <c r="F1867" i="5"/>
  <c r="E1867" i="5"/>
  <c r="X1867" i="5" s="1"/>
  <c r="R1867" i="5"/>
  <c r="J1867" i="5"/>
  <c r="I1867" i="5"/>
  <c r="H1867" i="5"/>
  <c r="R1985" i="5"/>
  <c r="J1985" i="5"/>
  <c r="I1985" i="5"/>
  <c r="H1985" i="5"/>
  <c r="F1985" i="5"/>
  <c r="E1985" i="5"/>
  <c r="X1985" i="5" s="1"/>
  <c r="R1953" i="5"/>
  <c r="I1953" i="5"/>
  <c r="H1953" i="5"/>
  <c r="F1953" i="5"/>
  <c r="J1953" i="5"/>
  <c r="E1953" i="5"/>
  <c r="X1953" i="5" s="1"/>
  <c r="I1816" i="5"/>
  <c r="E1816" i="5"/>
  <c r="X1816" i="5" s="1"/>
  <c r="R1816" i="5"/>
  <c r="J1816" i="5"/>
  <c r="H1816" i="5"/>
  <c r="F1816" i="5"/>
  <c r="H1798" i="5"/>
  <c r="F1798" i="5"/>
  <c r="E1798" i="5"/>
  <c r="X1798" i="5" s="1"/>
  <c r="R1798" i="5"/>
  <c r="J1798" i="5"/>
  <c r="I1798" i="5"/>
  <c r="I1949" i="5"/>
  <c r="H1949" i="5"/>
  <c r="F1949" i="5"/>
  <c r="R1949" i="5"/>
  <c r="J1949" i="5"/>
  <c r="E1949" i="5"/>
  <c r="X1949" i="5" s="1"/>
  <c r="I1937" i="5"/>
  <c r="H1937" i="5"/>
  <c r="F1937" i="5"/>
  <c r="R1937" i="5"/>
  <c r="J1937" i="5"/>
  <c r="E1937" i="5"/>
  <c r="X1937" i="5" s="1"/>
  <c r="E1811" i="5"/>
  <c r="X1811" i="5" s="1"/>
  <c r="I1811" i="5"/>
  <c r="H1811" i="5"/>
  <c r="F1811" i="5"/>
  <c r="R1811" i="5"/>
  <c r="J1811" i="5"/>
  <c r="H1754" i="5"/>
  <c r="F1754" i="5"/>
  <c r="E1754" i="5"/>
  <c r="X1754" i="5" s="1"/>
  <c r="R1754" i="5"/>
  <c r="J1754" i="5"/>
  <c r="I1754" i="5"/>
  <c r="G1645" i="5"/>
  <c r="G1613" i="5"/>
  <c r="G1581" i="5"/>
  <c r="R1738" i="5"/>
  <c r="J1738" i="5"/>
  <c r="I1738" i="5"/>
  <c r="H1738" i="5"/>
  <c r="F1738" i="5"/>
  <c r="E1738" i="5"/>
  <c r="X1738" i="5" s="1"/>
  <c r="I1743" i="5"/>
  <c r="E1743" i="5"/>
  <c r="X1743" i="5" s="1"/>
  <c r="R1743" i="5"/>
  <c r="J1743" i="5"/>
  <c r="H1743" i="5"/>
  <c r="F1743" i="5"/>
  <c r="R1650" i="5"/>
  <c r="J1650" i="5"/>
  <c r="I1650" i="5"/>
  <c r="H1650" i="5"/>
  <c r="F1650" i="5"/>
  <c r="E1650" i="5"/>
  <c r="X1650" i="5" s="1"/>
  <c r="J1408" i="5"/>
  <c r="I1408" i="5"/>
  <c r="E1408" i="5"/>
  <c r="X1408" i="5" s="1"/>
  <c r="R1408" i="5"/>
  <c r="H1408" i="5"/>
  <c r="F1408" i="5"/>
  <c r="J1420" i="5"/>
  <c r="I1420" i="5"/>
  <c r="H1420" i="5"/>
  <c r="R1420" i="5"/>
  <c r="F1420" i="5"/>
  <c r="E1420" i="5"/>
  <c r="X1420" i="5" s="1"/>
  <c r="J1404" i="5"/>
  <c r="I1404" i="5"/>
  <c r="H1404" i="5"/>
  <c r="R1404" i="5"/>
  <c r="F1404" i="5"/>
  <c r="E1404" i="5"/>
  <c r="X1404" i="5" s="1"/>
  <c r="I1598" i="5"/>
  <c r="H1598" i="5"/>
  <c r="F1598" i="5"/>
  <c r="R1598" i="5"/>
  <c r="J1598" i="5"/>
  <c r="E1598" i="5"/>
  <c r="X1598" i="5" s="1"/>
  <c r="I1566" i="5"/>
  <c r="H1566" i="5"/>
  <c r="F1566" i="5"/>
  <c r="R1566" i="5"/>
  <c r="J1566" i="5"/>
  <c r="E1566" i="5"/>
  <c r="X1566" i="5" s="1"/>
  <c r="R1718" i="5"/>
  <c r="J1718" i="5"/>
  <c r="I1718" i="5"/>
  <c r="H1718" i="5"/>
  <c r="F1718" i="5"/>
  <c r="E1718" i="5"/>
  <c r="X1718" i="5" s="1"/>
  <c r="F1373" i="5"/>
  <c r="R1373" i="5"/>
  <c r="E1373" i="5"/>
  <c r="X1373" i="5" s="1"/>
  <c r="J1373" i="5"/>
  <c r="I1373" i="5"/>
  <c r="H1373" i="5"/>
  <c r="I1374" i="5"/>
  <c r="H1374" i="5"/>
  <c r="E1374" i="5"/>
  <c r="X1374" i="5" s="1"/>
  <c r="R1374" i="5"/>
  <c r="J1374" i="5"/>
  <c r="G1374" i="5"/>
  <c r="F1374" i="5"/>
  <c r="I1543" i="5"/>
  <c r="H1543" i="5"/>
  <c r="F1543" i="5"/>
  <c r="E1543" i="5"/>
  <c r="X1543" i="5" s="1"/>
  <c r="R1543" i="5"/>
  <c r="J1543" i="5"/>
  <c r="H1242" i="5"/>
  <c r="R1242" i="5"/>
  <c r="I1242" i="5"/>
  <c r="F1242" i="5"/>
  <c r="J1242" i="5"/>
  <c r="E1242" i="5"/>
  <c r="X1242" i="5" s="1"/>
  <c r="H1210" i="5"/>
  <c r="R1210" i="5"/>
  <c r="I1210" i="5"/>
  <c r="E1210" i="5"/>
  <c r="X1210" i="5" s="1"/>
  <c r="F1210" i="5"/>
  <c r="J1210" i="5"/>
  <c r="H1178" i="5"/>
  <c r="R1178" i="5"/>
  <c r="I1178" i="5"/>
  <c r="J1178" i="5"/>
  <c r="F1178" i="5"/>
  <c r="E1178" i="5"/>
  <c r="X1178" i="5" s="1"/>
  <c r="R1607" i="5"/>
  <c r="J1607" i="5"/>
  <c r="I1607" i="5"/>
  <c r="H1607" i="5"/>
  <c r="F1607" i="5"/>
  <c r="E1607" i="5"/>
  <c r="X1607" i="5" s="1"/>
  <c r="R1520" i="5"/>
  <c r="J1520" i="5"/>
  <c r="H1520" i="5"/>
  <c r="F1520" i="5"/>
  <c r="E1520" i="5"/>
  <c r="X1520" i="5" s="1"/>
  <c r="I1520" i="5"/>
  <c r="R1579" i="5"/>
  <c r="J1579" i="5"/>
  <c r="I1579" i="5"/>
  <c r="H1579" i="5"/>
  <c r="F1579" i="5"/>
  <c r="E1579" i="5"/>
  <c r="X1579" i="5" s="1"/>
  <c r="H1435" i="5"/>
  <c r="E1435" i="5"/>
  <c r="X1435" i="5" s="1"/>
  <c r="R1435" i="5"/>
  <c r="F1435" i="5"/>
  <c r="J1435" i="5"/>
  <c r="I1435" i="5"/>
  <c r="J1227" i="5"/>
  <c r="I1227" i="5"/>
  <c r="F1227" i="5"/>
  <c r="E1227" i="5"/>
  <c r="X1227" i="5" s="1"/>
  <c r="R1227" i="5"/>
  <c r="H1227" i="5"/>
  <c r="G1227" i="5"/>
  <c r="J1195" i="5"/>
  <c r="I1195" i="5"/>
  <c r="F1195" i="5"/>
  <c r="E1195" i="5"/>
  <c r="X1195" i="5" s="1"/>
  <c r="R1195" i="5"/>
  <c r="G1195" i="5"/>
  <c r="H1195" i="5"/>
  <c r="J1163" i="5"/>
  <c r="I1163" i="5"/>
  <c r="F1163" i="5"/>
  <c r="E1163" i="5"/>
  <c r="X1163" i="5" s="1"/>
  <c r="R1163" i="5"/>
  <c r="H1163" i="5"/>
  <c r="G1163" i="5"/>
  <c r="H1214" i="5"/>
  <c r="I1214" i="5"/>
  <c r="F1214" i="5"/>
  <c r="E1214" i="5"/>
  <c r="X1214" i="5" s="1"/>
  <c r="J1214" i="5"/>
  <c r="R1214" i="5"/>
  <c r="F1377" i="5"/>
  <c r="R1377" i="5"/>
  <c r="I1377" i="5"/>
  <c r="H1377" i="5"/>
  <c r="E1377" i="5"/>
  <c r="X1377" i="5" s="1"/>
  <c r="J1377" i="5"/>
  <c r="E1145" i="5"/>
  <c r="X1145" i="5" s="1"/>
  <c r="J1145" i="5"/>
  <c r="I1145" i="5"/>
  <c r="H1145" i="5"/>
  <c r="R1145" i="5"/>
  <c r="F1145" i="5"/>
  <c r="R1563" i="5"/>
  <c r="J1563" i="5"/>
  <c r="I1563" i="5"/>
  <c r="H1563" i="5"/>
  <c r="F1563" i="5"/>
  <c r="E1563" i="5"/>
  <c r="X1563" i="5" s="1"/>
  <c r="I1495" i="5"/>
  <c r="H1495" i="5"/>
  <c r="F1495" i="5"/>
  <c r="E1495" i="5"/>
  <c r="X1495" i="5" s="1"/>
  <c r="R1495" i="5"/>
  <c r="J1495" i="5"/>
  <c r="H1123" i="5"/>
  <c r="F1123" i="5"/>
  <c r="E1123" i="5"/>
  <c r="X1123" i="5" s="1"/>
  <c r="R1123" i="5"/>
  <c r="I1123" i="5"/>
  <c r="J1123" i="5"/>
  <c r="I1318" i="5"/>
  <c r="H1318" i="5"/>
  <c r="R1318" i="5"/>
  <c r="J1318" i="5"/>
  <c r="F1318" i="5"/>
  <c r="E1318" i="5"/>
  <c r="X1318" i="5" s="1"/>
  <c r="I1286" i="5"/>
  <c r="H1286" i="5"/>
  <c r="R1286" i="5"/>
  <c r="J1286" i="5"/>
  <c r="F1286" i="5"/>
  <c r="E1286" i="5"/>
  <c r="X1286" i="5" s="1"/>
  <c r="I1254" i="5"/>
  <c r="H1254" i="5"/>
  <c r="R1254" i="5"/>
  <c r="J1254" i="5"/>
  <c r="F1254" i="5"/>
  <c r="E1254" i="5"/>
  <c r="X1254" i="5" s="1"/>
  <c r="R1646" i="5"/>
  <c r="J1646" i="5"/>
  <c r="I1646" i="5"/>
  <c r="H1646" i="5"/>
  <c r="F1646" i="5"/>
  <c r="E1646" i="5"/>
  <c r="X1646" i="5" s="1"/>
  <c r="F1193" i="5"/>
  <c r="E1193" i="5"/>
  <c r="X1193" i="5" s="1"/>
  <c r="R1193" i="5"/>
  <c r="J1193" i="5"/>
  <c r="I1193" i="5"/>
  <c r="H1193" i="5"/>
  <c r="F1225" i="5"/>
  <c r="E1225" i="5"/>
  <c r="X1225" i="5" s="1"/>
  <c r="R1225" i="5"/>
  <c r="J1225" i="5"/>
  <c r="I1225" i="5"/>
  <c r="H1225" i="5"/>
  <c r="H1087" i="5"/>
  <c r="F1087" i="5"/>
  <c r="E1087" i="5"/>
  <c r="X1087" i="5" s="1"/>
  <c r="R1087" i="5"/>
  <c r="I1087" i="5"/>
  <c r="J1087" i="5"/>
  <c r="H1023" i="5"/>
  <c r="F1023" i="5"/>
  <c r="E1023" i="5"/>
  <c r="X1023" i="5" s="1"/>
  <c r="R1023" i="5"/>
  <c r="J1023" i="5"/>
  <c r="I1023" i="5"/>
  <c r="F1205" i="5"/>
  <c r="E1205" i="5"/>
  <c r="X1205" i="5" s="1"/>
  <c r="R1205" i="5"/>
  <c r="J1205" i="5"/>
  <c r="H1205" i="5"/>
  <c r="I1205" i="5"/>
  <c r="H1083" i="5"/>
  <c r="F1083" i="5"/>
  <c r="E1083" i="5"/>
  <c r="X1083" i="5" s="1"/>
  <c r="R1083" i="5"/>
  <c r="J1083" i="5"/>
  <c r="I1083" i="5"/>
  <c r="F1265" i="5"/>
  <c r="E1265" i="5"/>
  <c r="X1265" i="5" s="1"/>
  <c r="R1265" i="5"/>
  <c r="J1265" i="5"/>
  <c r="I1265" i="5"/>
  <c r="H1265" i="5"/>
  <c r="F967" i="5"/>
  <c r="E967" i="5"/>
  <c r="X967" i="5" s="1"/>
  <c r="R967" i="5"/>
  <c r="J967" i="5"/>
  <c r="I967" i="5"/>
  <c r="H967" i="5"/>
  <c r="J988" i="5"/>
  <c r="I988" i="5"/>
  <c r="H988" i="5"/>
  <c r="E988" i="5"/>
  <c r="X988" i="5" s="1"/>
  <c r="F988" i="5"/>
  <c r="R988" i="5"/>
  <c r="J1064" i="5"/>
  <c r="I1064" i="5"/>
  <c r="H1064" i="5"/>
  <c r="E1064" i="5"/>
  <c r="X1064" i="5" s="1"/>
  <c r="R1064" i="5"/>
  <c r="F1064" i="5"/>
  <c r="R865" i="5"/>
  <c r="I865" i="5"/>
  <c r="H865" i="5"/>
  <c r="F865" i="5"/>
  <c r="E865" i="5"/>
  <c r="X865" i="5" s="1"/>
  <c r="J865" i="5"/>
  <c r="E858" i="5"/>
  <c r="X858" i="5" s="1"/>
  <c r="R858" i="5"/>
  <c r="I858" i="5"/>
  <c r="J858" i="5"/>
  <c r="H858" i="5"/>
  <c r="F858" i="5"/>
  <c r="H979" i="5"/>
  <c r="F979" i="5"/>
  <c r="E979" i="5"/>
  <c r="X979" i="5" s="1"/>
  <c r="R979" i="5"/>
  <c r="J979" i="5"/>
  <c r="I979" i="5"/>
  <c r="E878" i="5"/>
  <c r="X878" i="5" s="1"/>
  <c r="R878" i="5"/>
  <c r="I878" i="5"/>
  <c r="H878" i="5"/>
  <c r="F878" i="5"/>
  <c r="J878" i="5"/>
  <c r="G883" i="5"/>
  <c r="I652" i="5"/>
  <c r="H652" i="5"/>
  <c r="F652" i="5"/>
  <c r="E652" i="5"/>
  <c r="X652" i="5" s="1"/>
  <c r="R652" i="5"/>
  <c r="J652" i="5"/>
  <c r="I620" i="5"/>
  <c r="H620" i="5"/>
  <c r="F620" i="5"/>
  <c r="E620" i="5"/>
  <c r="X620" i="5" s="1"/>
  <c r="R620" i="5"/>
  <c r="J620" i="5"/>
  <c r="G658" i="5"/>
  <c r="R574" i="5"/>
  <c r="J574" i="5"/>
  <c r="F574" i="5"/>
  <c r="E574" i="5"/>
  <c r="I574" i="5"/>
  <c r="H574" i="5"/>
  <c r="F544" i="5"/>
  <c r="R544" i="5"/>
  <c r="J544" i="5"/>
  <c r="I544" i="5"/>
  <c r="H544" i="5"/>
  <c r="E544" i="5"/>
  <c r="F516" i="5"/>
  <c r="R516" i="5"/>
  <c r="H516" i="5"/>
  <c r="E516" i="5"/>
  <c r="J516" i="5"/>
  <c r="I516" i="5"/>
  <c r="F524" i="5"/>
  <c r="R524" i="5"/>
  <c r="J524" i="5"/>
  <c r="I524" i="5"/>
  <c r="H524" i="5"/>
  <c r="E524" i="5"/>
  <c r="H584" i="5"/>
  <c r="F584" i="5"/>
  <c r="R584" i="5"/>
  <c r="J584" i="5"/>
  <c r="I584" i="5"/>
  <c r="E584" i="5"/>
  <c r="A24" i="6"/>
  <c r="B68" i="4"/>
  <c r="A49" i="6" s="1"/>
  <c r="B62" i="4"/>
  <c r="A44" i="6" s="1"/>
  <c r="B50" i="4"/>
  <c r="A34" i="6" s="1"/>
  <c r="B56" i="4"/>
  <c r="A39" i="6" s="1"/>
  <c r="J2486" i="5"/>
  <c r="I2486" i="5"/>
  <c r="E2486" i="5"/>
  <c r="X2486" i="5" s="1"/>
  <c r="R2486" i="5"/>
  <c r="H2486" i="5"/>
  <c r="G2486" i="5"/>
  <c r="F2486" i="5"/>
  <c r="H2466" i="5"/>
  <c r="R2466" i="5"/>
  <c r="J2466" i="5"/>
  <c r="I2466" i="5"/>
  <c r="F2466" i="5"/>
  <c r="E2466" i="5"/>
  <c r="X2466" i="5" s="1"/>
  <c r="D64" i="6"/>
  <c r="C64" i="6"/>
  <c r="J2499" i="5"/>
  <c r="I2499" i="5"/>
  <c r="H2499" i="5"/>
  <c r="R2499" i="5"/>
  <c r="F2499" i="5"/>
  <c r="E2499" i="5"/>
  <c r="I2418" i="5"/>
  <c r="H2418" i="5"/>
  <c r="F2418" i="5"/>
  <c r="E2418" i="5"/>
  <c r="X2418" i="5" s="1"/>
  <c r="R2418" i="5"/>
  <c r="J2418" i="5"/>
  <c r="I2268" i="5"/>
  <c r="H2268" i="5"/>
  <c r="F2268" i="5"/>
  <c r="E2268" i="5"/>
  <c r="X2268" i="5" s="1"/>
  <c r="R2268" i="5"/>
  <c r="J2268" i="5"/>
  <c r="J2258" i="5"/>
  <c r="I2258" i="5"/>
  <c r="H2258" i="5"/>
  <c r="E2258" i="5"/>
  <c r="X2258" i="5" s="1"/>
  <c r="R2258" i="5"/>
  <c r="F2258" i="5"/>
  <c r="F2225" i="5"/>
  <c r="R2225" i="5"/>
  <c r="J2225" i="5"/>
  <c r="I2225" i="5"/>
  <c r="H2225" i="5"/>
  <c r="E2225" i="5"/>
  <c r="X2225" i="5" s="1"/>
  <c r="F2213" i="5"/>
  <c r="R2213" i="5"/>
  <c r="J2213" i="5"/>
  <c r="I2213" i="5"/>
  <c r="H2213" i="5"/>
  <c r="E2213" i="5"/>
  <c r="X2213" i="5" s="1"/>
  <c r="H2126" i="5"/>
  <c r="F2126" i="5"/>
  <c r="J2126" i="5"/>
  <c r="I2126" i="5"/>
  <c r="E2126" i="5"/>
  <c r="X2126" i="5" s="1"/>
  <c r="R2126" i="5"/>
  <c r="F2101" i="5"/>
  <c r="E2101" i="5"/>
  <c r="X2101" i="5" s="1"/>
  <c r="I2101" i="5"/>
  <c r="H2101" i="5"/>
  <c r="J2101" i="5"/>
  <c r="R2101" i="5"/>
  <c r="R1993" i="5"/>
  <c r="J1993" i="5"/>
  <c r="I1993" i="5"/>
  <c r="H1993" i="5"/>
  <c r="F1993" i="5"/>
  <c r="E1993" i="5"/>
  <c r="X1993" i="5" s="1"/>
  <c r="I1864" i="5"/>
  <c r="H1864" i="5"/>
  <c r="F1864" i="5"/>
  <c r="E1864" i="5"/>
  <c r="X1864" i="5" s="1"/>
  <c r="R1864" i="5"/>
  <c r="J1864" i="5"/>
  <c r="I1941" i="5"/>
  <c r="H1941" i="5"/>
  <c r="F1941" i="5"/>
  <c r="R1941" i="5"/>
  <c r="J1941" i="5"/>
  <c r="E1941" i="5"/>
  <c r="X1941" i="5" s="1"/>
  <c r="R2021" i="5"/>
  <c r="J2021" i="5"/>
  <c r="I2021" i="5"/>
  <c r="H2021" i="5"/>
  <c r="F2021" i="5"/>
  <c r="E2021" i="5"/>
  <c r="X2021" i="5" s="1"/>
  <c r="E1903" i="5"/>
  <c r="X1903" i="5" s="1"/>
  <c r="J1903" i="5"/>
  <c r="R1903" i="5"/>
  <c r="I1903" i="5"/>
  <c r="H1903" i="5"/>
  <c r="F1903" i="5"/>
  <c r="H1778" i="5"/>
  <c r="F1778" i="5"/>
  <c r="E1778" i="5"/>
  <c r="X1778" i="5" s="1"/>
  <c r="R1778" i="5"/>
  <c r="J1778" i="5"/>
  <c r="I1778" i="5"/>
  <c r="I1820" i="5"/>
  <c r="J1820" i="5"/>
  <c r="H1820" i="5"/>
  <c r="F1820" i="5"/>
  <c r="E1820" i="5"/>
  <c r="X1820" i="5" s="1"/>
  <c r="R1820" i="5"/>
  <c r="I1909" i="5"/>
  <c r="H1909" i="5"/>
  <c r="F1909" i="5"/>
  <c r="R1909" i="5"/>
  <c r="J1909" i="5"/>
  <c r="E1909" i="5"/>
  <c r="X1909" i="5" s="1"/>
  <c r="J1803" i="5"/>
  <c r="I1803" i="5"/>
  <c r="H1803" i="5"/>
  <c r="F1803" i="5"/>
  <c r="E1803" i="5"/>
  <c r="X1803" i="5" s="1"/>
  <c r="R1803" i="5"/>
  <c r="J1799" i="5"/>
  <c r="I1799" i="5"/>
  <c r="H1799" i="5"/>
  <c r="F1799" i="5"/>
  <c r="E1799" i="5"/>
  <c r="X1799" i="5" s="1"/>
  <c r="R1799" i="5"/>
  <c r="J1791" i="5"/>
  <c r="I1791" i="5"/>
  <c r="H1791" i="5"/>
  <c r="F1791" i="5"/>
  <c r="E1791" i="5"/>
  <c r="X1791" i="5" s="1"/>
  <c r="R1791" i="5"/>
  <c r="J1783" i="5"/>
  <c r="I1783" i="5"/>
  <c r="H1783" i="5"/>
  <c r="F1783" i="5"/>
  <c r="E1783" i="5"/>
  <c r="X1783" i="5" s="1"/>
  <c r="R1783" i="5"/>
  <c r="J1775" i="5"/>
  <c r="I1775" i="5"/>
  <c r="H1775" i="5"/>
  <c r="F1775" i="5"/>
  <c r="E1775" i="5"/>
  <c r="X1775" i="5" s="1"/>
  <c r="R1775" i="5"/>
  <c r="I1709" i="5"/>
  <c r="H1709" i="5"/>
  <c r="F1709" i="5"/>
  <c r="E1709" i="5"/>
  <c r="X1709" i="5" s="1"/>
  <c r="R1709" i="5"/>
  <c r="J1709" i="5"/>
  <c r="I1677" i="5"/>
  <c r="H1677" i="5"/>
  <c r="F1677" i="5"/>
  <c r="E1677" i="5"/>
  <c r="X1677" i="5" s="1"/>
  <c r="R1677" i="5"/>
  <c r="J1677" i="5"/>
  <c r="I1661" i="5"/>
  <c r="H1661" i="5"/>
  <c r="F1661" i="5"/>
  <c r="E1661" i="5"/>
  <c r="X1661" i="5" s="1"/>
  <c r="J1661" i="5"/>
  <c r="R1661" i="5"/>
  <c r="I1629" i="5"/>
  <c r="H1629" i="5"/>
  <c r="F1629" i="5"/>
  <c r="E1629" i="5"/>
  <c r="X1629" i="5" s="1"/>
  <c r="J1629" i="5"/>
  <c r="R1629" i="5"/>
  <c r="F1597" i="5"/>
  <c r="E1597" i="5"/>
  <c r="X1597" i="5" s="1"/>
  <c r="R1597" i="5"/>
  <c r="J1597" i="5"/>
  <c r="I1597" i="5"/>
  <c r="H1597" i="5"/>
  <c r="F1565" i="5"/>
  <c r="E1565" i="5"/>
  <c r="X1565" i="5" s="1"/>
  <c r="R1565" i="5"/>
  <c r="J1565" i="5"/>
  <c r="I1565" i="5"/>
  <c r="H1565" i="5"/>
  <c r="R1861" i="5"/>
  <c r="J1861" i="5"/>
  <c r="I1861" i="5"/>
  <c r="H1861" i="5"/>
  <c r="F1861" i="5"/>
  <c r="E1861" i="5"/>
  <c r="X1861" i="5" s="1"/>
  <c r="J1771" i="5"/>
  <c r="I1771" i="5"/>
  <c r="H1771" i="5"/>
  <c r="F1771" i="5"/>
  <c r="E1771" i="5"/>
  <c r="X1771" i="5" s="1"/>
  <c r="R1771" i="5"/>
  <c r="I1602" i="5"/>
  <c r="H1602" i="5"/>
  <c r="F1602" i="5"/>
  <c r="R1602" i="5"/>
  <c r="J1602" i="5"/>
  <c r="E1602" i="5"/>
  <c r="X1602" i="5" s="1"/>
  <c r="I1535" i="5"/>
  <c r="H1535" i="5"/>
  <c r="F1535" i="5"/>
  <c r="E1535" i="5"/>
  <c r="X1535" i="5" s="1"/>
  <c r="J1535" i="5"/>
  <c r="R1535" i="5"/>
  <c r="I1390" i="5"/>
  <c r="H1390" i="5"/>
  <c r="E1390" i="5"/>
  <c r="X1390" i="5" s="1"/>
  <c r="F1390" i="5"/>
  <c r="R1390" i="5"/>
  <c r="J1390" i="5"/>
  <c r="G1390" i="5"/>
  <c r="H1202" i="5"/>
  <c r="F1202" i="5"/>
  <c r="E1202" i="5"/>
  <c r="X1202" i="5" s="1"/>
  <c r="R1202" i="5"/>
  <c r="J1202" i="5"/>
  <c r="I1202" i="5"/>
  <c r="R1375" i="5"/>
  <c r="J1375" i="5"/>
  <c r="I1375" i="5"/>
  <c r="H1375" i="5"/>
  <c r="F1375" i="5"/>
  <c r="E1375" i="5"/>
  <c r="X1375" i="5" s="1"/>
  <c r="F1233" i="5"/>
  <c r="E1233" i="5"/>
  <c r="X1233" i="5" s="1"/>
  <c r="J1233" i="5"/>
  <c r="I1233" i="5"/>
  <c r="H1233" i="5"/>
  <c r="R1233" i="5"/>
  <c r="H1111" i="5"/>
  <c r="F1111" i="5"/>
  <c r="E1111" i="5"/>
  <c r="X1111" i="5" s="1"/>
  <c r="R1111" i="5"/>
  <c r="J1111" i="5"/>
  <c r="I1111" i="5"/>
  <c r="H1079" i="5"/>
  <c r="F1079" i="5"/>
  <c r="E1079" i="5"/>
  <c r="X1079" i="5" s="1"/>
  <c r="R1079" i="5"/>
  <c r="J1079" i="5"/>
  <c r="I1079" i="5"/>
  <c r="H1047" i="5"/>
  <c r="F1047" i="5"/>
  <c r="E1047" i="5"/>
  <c r="X1047" i="5" s="1"/>
  <c r="R1047" i="5"/>
  <c r="J1047" i="5"/>
  <c r="I1047" i="5"/>
  <c r="H1031" i="5"/>
  <c r="F1031" i="5"/>
  <c r="E1031" i="5"/>
  <c r="X1031" i="5" s="1"/>
  <c r="R1031" i="5"/>
  <c r="J1031" i="5"/>
  <c r="I1031" i="5"/>
  <c r="R1488" i="5"/>
  <c r="J1488" i="5"/>
  <c r="H1488" i="5"/>
  <c r="F1488" i="5"/>
  <c r="E1488" i="5"/>
  <c r="X1488" i="5" s="1"/>
  <c r="I1488" i="5"/>
  <c r="E915" i="5"/>
  <c r="X915" i="5" s="1"/>
  <c r="R915" i="5"/>
  <c r="I915" i="5"/>
  <c r="F915" i="5"/>
  <c r="J915" i="5"/>
  <c r="H915" i="5"/>
  <c r="F955" i="5"/>
  <c r="E955" i="5"/>
  <c r="X955" i="5" s="1"/>
  <c r="R955" i="5"/>
  <c r="I955" i="5"/>
  <c r="J955" i="5"/>
  <c r="H955" i="5"/>
  <c r="E870" i="5"/>
  <c r="X870" i="5" s="1"/>
  <c r="R870" i="5"/>
  <c r="I870" i="5"/>
  <c r="H870" i="5"/>
  <c r="F870" i="5"/>
  <c r="J870" i="5"/>
  <c r="R873" i="5"/>
  <c r="I873" i="5"/>
  <c r="H873" i="5"/>
  <c r="E873" i="5"/>
  <c r="X873" i="5" s="1"/>
  <c r="J873" i="5"/>
  <c r="F873" i="5"/>
  <c r="F852" i="5"/>
  <c r="E852" i="5"/>
  <c r="X852" i="5" s="1"/>
  <c r="R852" i="5"/>
  <c r="I852" i="5"/>
  <c r="J852" i="5"/>
  <c r="H852" i="5"/>
  <c r="H817" i="5"/>
  <c r="E817" i="5"/>
  <c r="X817" i="5" s="1"/>
  <c r="R817" i="5"/>
  <c r="J817" i="5"/>
  <c r="I817" i="5"/>
  <c r="F817" i="5"/>
  <c r="I624" i="5"/>
  <c r="H624" i="5"/>
  <c r="F624" i="5"/>
  <c r="E624" i="5"/>
  <c r="X624" i="5" s="1"/>
  <c r="R624" i="5"/>
  <c r="J624" i="5"/>
  <c r="J686" i="5"/>
  <c r="I686" i="5"/>
  <c r="E686" i="5"/>
  <c r="X686" i="5" s="1"/>
  <c r="R686" i="5"/>
  <c r="H686" i="5"/>
  <c r="F686" i="5"/>
  <c r="E666" i="5"/>
  <c r="X666" i="5" s="1"/>
  <c r="R666" i="5"/>
  <c r="J666" i="5"/>
  <c r="I666" i="5"/>
  <c r="H666" i="5"/>
  <c r="F666" i="5"/>
  <c r="E650" i="5"/>
  <c r="X650" i="5" s="1"/>
  <c r="R650" i="5"/>
  <c r="J650" i="5"/>
  <c r="I650" i="5"/>
  <c r="H650" i="5"/>
  <c r="F650" i="5"/>
  <c r="E634" i="5"/>
  <c r="X634" i="5" s="1"/>
  <c r="R634" i="5"/>
  <c r="J634" i="5"/>
  <c r="I634" i="5"/>
  <c r="H634" i="5"/>
  <c r="F634" i="5"/>
  <c r="E618" i="5"/>
  <c r="X618" i="5" s="1"/>
  <c r="R618" i="5"/>
  <c r="J618" i="5"/>
  <c r="I618" i="5"/>
  <c r="H618" i="5"/>
  <c r="F618" i="5"/>
  <c r="E602" i="5"/>
  <c r="R602" i="5"/>
  <c r="J602" i="5"/>
  <c r="T602" i="5" s="1"/>
  <c r="I602" i="5"/>
  <c r="H602" i="5"/>
  <c r="F602" i="5"/>
  <c r="H564" i="5"/>
  <c r="F564" i="5"/>
  <c r="R564" i="5"/>
  <c r="J564" i="5"/>
  <c r="I564" i="5"/>
  <c r="E564" i="5"/>
  <c r="H556" i="5"/>
  <c r="F556" i="5"/>
  <c r="R556" i="5"/>
  <c r="J556" i="5"/>
  <c r="I556" i="5"/>
  <c r="E556" i="5"/>
  <c r="A27" i="6"/>
  <c r="B53" i="4"/>
  <c r="A37" i="6" s="1"/>
  <c r="B65" i="4"/>
  <c r="A47" i="6" s="1"/>
  <c r="B71" i="4"/>
  <c r="A52" i="6" s="1"/>
  <c r="B59" i="4"/>
  <c r="A42" i="6" s="1"/>
  <c r="H2462" i="5"/>
  <c r="I2462" i="5"/>
  <c r="F2462" i="5"/>
  <c r="E2462" i="5"/>
  <c r="X2462" i="5" s="1"/>
  <c r="R2462" i="5"/>
  <c r="J2462" i="5"/>
  <c r="F42" i="6"/>
  <c r="H42" i="6" s="1"/>
  <c r="D42" i="6" s="1"/>
  <c r="H27" i="6"/>
  <c r="F68" i="6"/>
  <c r="F32" i="6"/>
  <c r="F52" i="6"/>
  <c r="H52" i="6" s="1"/>
  <c r="D52" i="6" s="1"/>
  <c r="F47" i="6"/>
  <c r="F37" i="6"/>
  <c r="H37" i="6" s="1"/>
  <c r="D37" i="6" s="1"/>
  <c r="G2330" i="5"/>
  <c r="F2322" i="5"/>
  <c r="E2322" i="5"/>
  <c r="X2322" i="5" s="1"/>
  <c r="J2322" i="5"/>
  <c r="R2322" i="5"/>
  <c r="I2322" i="5"/>
  <c r="H2322" i="5"/>
  <c r="I2299" i="5"/>
  <c r="J2299" i="5"/>
  <c r="H2299" i="5"/>
  <c r="F2299" i="5"/>
  <c r="E2299" i="5"/>
  <c r="X2299" i="5" s="1"/>
  <c r="R2299" i="5"/>
  <c r="R2167" i="5"/>
  <c r="J2167" i="5"/>
  <c r="I2167" i="5"/>
  <c r="H2167" i="5"/>
  <c r="E2167" i="5"/>
  <c r="X2167" i="5" s="1"/>
  <c r="F2167" i="5"/>
  <c r="G2167" i="5"/>
  <c r="G2126" i="5"/>
  <c r="F2073" i="5"/>
  <c r="E2073" i="5"/>
  <c r="X2073" i="5" s="1"/>
  <c r="R2073" i="5"/>
  <c r="J2073" i="5"/>
  <c r="I2073" i="5"/>
  <c r="H2073" i="5"/>
  <c r="G2098" i="5"/>
  <c r="R2059" i="5"/>
  <c r="J2059" i="5"/>
  <c r="H2059" i="5"/>
  <c r="G2059" i="5"/>
  <c r="F2059" i="5"/>
  <c r="E2059" i="5"/>
  <c r="X2059" i="5" s="1"/>
  <c r="I2059" i="5"/>
  <c r="R2087" i="5"/>
  <c r="J2087" i="5"/>
  <c r="I2087" i="5"/>
  <c r="H2087" i="5"/>
  <c r="F2087" i="5"/>
  <c r="E2087" i="5"/>
  <c r="X2087" i="5" s="1"/>
  <c r="R2041" i="5"/>
  <c r="J2041" i="5"/>
  <c r="I2041" i="5"/>
  <c r="H2041" i="5"/>
  <c r="F2041" i="5"/>
  <c r="E2041" i="5"/>
  <c r="X2041" i="5" s="1"/>
  <c r="G1836" i="5"/>
  <c r="R1821" i="5"/>
  <c r="I1821" i="5"/>
  <c r="E1821" i="5"/>
  <c r="X1821" i="5" s="1"/>
  <c r="J1821" i="5"/>
  <c r="H1821" i="5"/>
  <c r="F1821" i="5"/>
  <c r="G1821" i="5"/>
  <c r="G1778" i="5"/>
  <c r="I1840" i="5"/>
  <c r="F1840" i="5"/>
  <c r="H1840" i="5"/>
  <c r="E1840" i="5"/>
  <c r="X1840" i="5" s="1"/>
  <c r="R1840" i="5"/>
  <c r="J1840" i="5"/>
  <c r="H1774" i="5"/>
  <c r="F1774" i="5"/>
  <c r="E1774" i="5"/>
  <c r="X1774" i="5" s="1"/>
  <c r="R1774" i="5"/>
  <c r="J1774" i="5"/>
  <c r="I1774" i="5"/>
  <c r="G1969" i="5"/>
  <c r="G1820" i="5"/>
  <c r="G1795" i="5"/>
  <c r="G1783" i="5"/>
  <c r="G1779" i="5"/>
  <c r="R1702" i="5"/>
  <c r="J1702" i="5"/>
  <c r="I1702" i="5"/>
  <c r="H1702" i="5"/>
  <c r="F1702" i="5"/>
  <c r="E1702" i="5"/>
  <c r="X1702" i="5" s="1"/>
  <c r="R1726" i="5"/>
  <c r="J1726" i="5"/>
  <c r="I1726" i="5"/>
  <c r="H1726" i="5"/>
  <c r="F1726" i="5"/>
  <c r="E1726" i="5"/>
  <c r="X1726" i="5" s="1"/>
  <c r="G1658" i="5"/>
  <c r="I1590" i="5"/>
  <c r="H1590" i="5"/>
  <c r="F1590" i="5"/>
  <c r="R1590" i="5"/>
  <c r="J1590" i="5"/>
  <c r="E1590" i="5"/>
  <c r="X1590" i="5" s="1"/>
  <c r="I1558" i="5"/>
  <c r="H1558" i="5"/>
  <c r="F1558" i="5"/>
  <c r="R1558" i="5"/>
  <c r="J1558" i="5"/>
  <c r="E1558" i="5"/>
  <c r="X1558" i="5" s="1"/>
  <c r="R1347" i="5"/>
  <c r="F1347" i="5"/>
  <c r="E1347" i="5"/>
  <c r="X1347" i="5" s="1"/>
  <c r="I1347" i="5"/>
  <c r="H1347" i="5"/>
  <c r="J1347" i="5"/>
  <c r="F1369" i="5"/>
  <c r="R1369" i="5"/>
  <c r="I1369" i="5"/>
  <c r="H1369" i="5"/>
  <c r="J1369" i="5"/>
  <c r="E1369" i="5"/>
  <c r="X1369" i="5" s="1"/>
  <c r="J1472" i="5"/>
  <c r="H1472" i="5"/>
  <c r="F1472" i="5"/>
  <c r="E1472" i="5"/>
  <c r="X1472" i="5" s="1"/>
  <c r="I1472" i="5"/>
  <c r="R1472" i="5"/>
  <c r="G1460" i="5"/>
  <c r="G1234" i="5"/>
  <c r="G1170" i="5"/>
  <c r="G1385" i="5"/>
  <c r="H1399" i="5"/>
  <c r="E1399" i="5"/>
  <c r="X1399" i="5" s="1"/>
  <c r="F1399" i="5"/>
  <c r="R1399" i="5"/>
  <c r="J1399" i="5"/>
  <c r="I1399" i="5"/>
  <c r="G1027" i="5"/>
  <c r="I1326" i="5"/>
  <c r="H1326" i="5"/>
  <c r="R1326" i="5"/>
  <c r="J1326" i="5"/>
  <c r="F1326" i="5"/>
  <c r="E1326" i="5"/>
  <c r="X1326" i="5" s="1"/>
  <c r="G1266" i="5"/>
  <c r="G1095" i="5"/>
  <c r="G1063" i="5"/>
  <c r="G1488" i="5"/>
  <c r="G1383" i="5"/>
  <c r="H1071" i="5"/>
  <c r="F1071" i="5"/>
  <c r="E1071" i="5"/>
  <c r="X1071" i="5" s="1"/>
  <c r="R1071" i="5"/>
  <c r="I1071" i="5"/>
  <c r="J1071" i="5"/>
  <c r="H1007" i="5"/>
  <c r="F1007" i="5"/>
  <c r="E1007" i="5"/>
  <c r="X1007" i="5" s="1"/>
  <c r="R1007" i="5"/>
  <c r="J1007" i="5"/>
  <c r="I1007" i="5"/>
  <c r="H1099" i="5"/>
  <c r="F1099" i="5"/>
  <c r="E1099" i="5"/>
  <c r="X1099" i="5" s="1"/>
  <c r="R1099" i="5"/>
  <c r="J1099" i="5"/>
  <c r="I1099" i="5"/>
  <c r="J1016" i="5"/>
  <c r="I1016" i="5"/>
  <c r="H1016" i="5"/>
  <c r="E1016" i="5"/>
  <c r="X1016" i="5" s="1"/>
  <c r="R1016" i="5"/>
  <c r="F1016" i="5"/>
  <c r="G955" i="5"/>
  <c r="J1128" i="5"/>
  <c r="I1128" i="5"/>
  <c r="H1128" i="5"/>
  <c r="E1128" i="5"/>
  <c r="X1128" i="5" s="1"/>
  <c r="R1128" i="5"/>
  <c r="F1128" i="5"/>
  <c r="J1112" i="5"/>
  <c r="I1112" i="5"/>
  <c r="H1112" i="5"/>
  <c r="E1112" i="5"/>
  <c r="X1112" i="5" s="1"/>
  <c r="R1112" i="5"/>
  <c r="F1112" i="5"/>
  <c r="G873" i="5"/>
  <c r="G852" i="5"/>
  <c r="F840" i="5"/>
  <c r="E840" i="5"/>
  <c r="X840" i="5" s="1"/>
  <c r="R840" i="5"/>
  <c r="I840" i="5"/>
  <c r="J840" i="5"/>
  <c r="H840" i="5"/>
  <c r="R578" i="5"/>
  <c r="J578" i="5"/>
  <c r="F578" i="5"/>
  <c r="I578" i="5"/>
  <c r="H578" i="5"/>
  <c r="E578" i="5"/>
  <c r="H560" i="5"/>
  <c r="F560" i="5"/>
  <c r="R560" i="5"/>
  <c r="E560" i="5"/>
  <c r="J560" i="5"/>
  <c r="I560" i="5"/>
  <c r="H548" i="5"/>
  <c r="F548" i="5"/>
  <c r="R548" i="5"/>
  <c r="I548" i="5"/>
  <c r="E548" i="5"/>
  <c r="J548" i="5"/>
  <c r="A15" i="6"/>
  <c r="B33" i="4"/>
  <c r="A20" i="6" s="1"/>
  <c r="F2405" i="5"/>
  <c r="E2405" i="5"/>
  <c r="X2405" i="5" s="1"/>
  <c r="H2405" i="5"/>
  <c r="R2405" i="5"/>
  <c r="J2405" i="5"/>
  <c r="I2405" i="5"/>
  <c r="J2439" i="5"/>
  <c r="R2439" i="5"/>
  <c r="I2439" i="5"/>
  <c r="E2439" i="5"/>
  <c r="X2439" i="5" s="1"/>
  <c r="H2439" i="5"/>
  <c r="G2439" i="5"/>
  <c r="F2439" i="5"/>
  <c r="F2484" i="5"/>
  <c r="E2484" i="5"/>
  <c r="X2484" i="5" s="1"/>
  <c r="R2484" i="5"/>
  <c r="J2484" i="5"/>
  <c r="I2484" i="5"/>
  <c r="H2484" i="5"/>
  <c r="J2443" i="5"/>
  <c r="I2443" i="5"/>
  <c r="H2443" i="5"/>
  <c r="R2443" i="5"/>
  <c r="F2443" i="5"/>
  <c r="E2443" i="5"/>
  <c r="X2443" i="5" s="1"/>
  <c r="G2402" i="5"/>
  <c r="G2386" i="5"/>
  <c r="G2397" i="5"/>
  <c r="J2361" i="5"/>
  <c r="H2361" i="5"/>
  <c r="F2361" i="5"/>
  <c r="E2361" i="5"/>
  <c r="X2361" i="5" s="1"/>
  <c r="R2361" i="5"/>
  <c r="I2361" i="5"/>
  <c r="G2361" i="5"/>
  <c r="R2415" i="5"/>
  <c r="J2415" i="5"/>
  <c r="I2415" i="5"/>
  <c r="H2415" i="5"/>
  <c r="F2415" i="5"/>
  <c r="E2415" i="5"/>
  <c r="X2415" i="5" s="1"/>
  <c r="R2427" i="5"/>
  <c r="J2427" i="5"/>
  <c r="I2427" i="5"/>
  <c r="H2427" i="5"/>
  <c r="F2427" i="5"/>
  <c r="E2427" i="5"/>
  <c r="X2427" i="5" s="1"/>
  <c r="G2338" i="5"/>
  <c r="I2410" i="5"/>
  <c r="H2410" i="5"/>
  <c r="F2410" i="5"/>
  <c r="E2410" i="5"/>
  <c r="X2410" i="5" s="1"/>
  <c r="R2410" i="5"/>
  <c r="J2410" i="5"/>
  <c r="J2331" i="5"/>
  <c r="I2331" i="5"/>
  <c r="H2331" i="5"/>
  <c r="F2331" i="5"/>
  <c r="R2331" i="5"/>
  <c r="E2331" i="5"/>
  <c r="X2331" i="5" s="1"/>
  <c r="J2335" i="5"/>
  <c r="I2335" i="5"/>
  <c r="H2335" i="5"/>
  <c r="E2335" i="5"/>
  <c r="X2335" i="5" s="1"/>
  <c r="R2335" i="5"/>
  <c r="F2335" i="5"/>
  <c r="G2314" i="5"/>
  <c r="G2423" i="5"/>
  <c r="G2343" i="5"/>
  <c r="I2295" i="5"/>
  <c r="H2295" i="5"/>
  <c r="R2295" i="5"/>
  <c r="J2295" i="5"/>
  <c r="F2295" i="5"/>
  <c r="E2295" i="5"/>
  <c r="X2295" i="5" s="1"/>
  <c r="H2245" i="5"/>
  <c r="F2245" i="5"/>
  <c r="E2245" i="5"/>
  <c r="X2245" i="5" s="1"/>
  <c r="R2245" i="5"/>
  <c r="J2245" i="5"/>
  <c r="I2245" i="5"/>
  <c r="J2207" i="5"/>
  <c r="E2207" i="5"/>
  <c r="X2207" i="5" s="1"/>
  <c r="R2207" i="5"/>
  <c r="I2207" i="5"/>
  <c r="H2207" i="5"/>
  <c r="F2207" i="5"/>
  <c r="E2297" i="5"/>
  <c r="X2297" i="5" s="1"/>
  <c r="R2297" i="5"/>
  <c r="I2297" i="5"/>
  <c r="J2297" i="5"/>
  <c r="H2297" i="5"/>
  <c r="F2297" i="5"/>
  <c r="G2261" i="5"/>
  <c r="I2303" i="5"/>
  <c r="H2303" i="5"/>
  <c r="R2303" i="5"/>
  <c r="J2303" i="5"/>
  <c r="E2303" i="5"/>
  <c r="X2303" i="5" s="1"/>
  <c r="F2303" i="5"/>
  <c r="H2233" i="5"/>
  <c r="F2233" i="5"/>
  <c r="E2233" i="5"/>
  <c r="X2233" i="5" s="1"/>
  <c r="R2233" i="5"/>
  <c r="J2233" i="5"/>
  <c r="I2233" i="5"/>
  <c r="G2130" i="5"/>
  <c r="H2241" i="5"/>
  <c r="F2241" i="5"/>
  <c r="E2241" i="5"/>
  <c r="X2241" i="5" s="1"/>
  <c r="R2241" i="5"/>
  <c r="J2241" i="5"/>
  <c r="I2241" i="5"/>
  <c r="R2139" i="5"/>
  <c r="J2139" i="5"/>
  <c r="I2139" i="5"/>
  <c r="H2139" i="5"/>
  <c r="E2139" i="5"/>
  <c r="X2139" i="5" s="1"/>
  <c r="F2139" i="5"/>
  <c r="J2123" i="5"/>
  <c r="I2123" i="5"/>
  <c r="H2123" i="5"/>
  <c r="E2123" i="5"/>
  <c r="X2123" i="5" s="1"/>
  <c r="R2123" i="5"/>
  <c r="G2123" i="5"/>
  <c r="F2123" i="5"/>
  <c r="F2109" i="5"/>
  <c r="E2109" i="5"/>
  <c r="X2109" i="5" s="1"/>
  <c r="I2109" i="5"/>
  <c r="H2109" i="5"/>
  <c r="R2109" i="5"/>
  <c r="J2109" i="5"/>
  <c r="F2093" i="5"/>
  <c r="E2093" i="5"/>
  <c r="X2093" i="5" s="1"/>
  <c r="I2093" i="5"/>
  <c r="H2093" i="5"/>
  <c r="R2093" i="5"/>
  <c r="J2093" i="5"/>
  <c r="J2234" i="5"/>
  <c r="I2234" i="5"/>
  <c r="H2234" i="5"/>
  <c r="E2234" i="5"/>
  <c r="X2234" i="5" s="1"/>
  <c r="R2234" i="5"/>
  <c r="F2234" i="5"/>
  <c r="E2277" i="5"/>
  <c r="X2277" i="5" s="1"/>
  <c r="J2277" i="5"/>
  <c r="I2277" i="5"/>
  <c r="H2277" i="5"/>
  <c r="F2277" i="5"/>
  <c r="R2277" i="5"/>
  <c r="G2049" i="5"/>
  <c r="G2102" i="5"/>
  <c r="I2070" i="5"/>
  <c r="H2070" i="5"/>
  <c r="G2070" i="5"/>
  <c r="F2070" i="5"/>
  <c r="E2070" i="5"/>
  <c r="X2070" i="5" s="1"/>
  <c r="R2070" i="5"/>
  <c r="J2070" i="5"/>
  <c r="R2051" i="5"/>
  <c r="J2051" i="5"/>
  <c r="H2051" i="5"/>
  <c r="G2051" i="5"/>
  <c r="F2051" i="5"/>
  <c r="E2051" i="5"/>
  <c r="X2051" i="5" s="1"/>
  <c r="I2051" i="5"/>
  <c r="G2005" i="5"/>
  <c r="F1863" i="5"/>
  <c r="E1863" i="5"/>
  <c r="X1863" i="5" s="1"/>
  <c r="R1863" i="5"/>
  <c r="J1863" i="5"/>
  <c r="H1863" i="5"/>
  <c r="I1863" i="5"/>
  <c r="G1985" i="5"/>
  <c r="R2029" i="5"/>
  <c r="J2029" i="5"/>
  <c r="I2029" i="5"/>
  <c r="H2029" i="5"/>
  <c r="F2029" i="5"/>
  <c r="E2029" i="5"/>
  <c r="X2029" i="5" s="1"/>
  <c r="G1953" i="5"/>
  <c r="I1856" i="5"/>
  <c r="H1856" i="5"/>
  <c r="F1856" i="5"/>
  <c r="R1856" i="5"/>
  <c r="J1856" i="5"/>
  <c r="E1856" i="5"/>
  <c r="X1856" i="5" s="1"/>
  <c r="R2009" i="5"/>
  <c r="J2009" i="5"/>
  <c r="I2009" i="5"/>
  <c r="H2009" i="5"/>
  <c r="F2009" i="5"/>
  <c r="E2009" i="5"/>
  <c r="X2009" i="5" s="1"/>
  <c r="R1989" i="5"/>
  <c r="J1989" i="5"/>
  <c r="I1989" i="5"/>
  <c r="H1989" i="5"/>
  <c r="F1989" i="5"/>
  <c r="E1989" i="5"/>
  <c r="X1989" i="5" s="1"/>
  <c r="R1865" i="5"/>
  <c r="J1865" i="5"/>
  <c r="I1865" i="5"/>
  <c r="H1865" i="5"/>
  <c r="F1865" i="5"/>
  <c r="E1865" i="5"/>
  <c r="X1865" i="5" s="1"/>
  <c r="R1869" i="5"/>
  <c r="J1869" i="5"/>
  <c r="I1869" i="5"/>
  <c r="H1869" i="5"/>
  <c r="F1869" i="5"/>
  <c r="E1869" i="5"/>
  <c r="X1869" i="5" s="1"/>
  <c r="G1816" i="5"/>
  <c r="G1798" i="5"/>
  <c r="R1853" i="5"/>
  <c r="J1853" i="5"/>
  <c r="I1853" i="5"/>
  <c r="H1853" i="5"/>
  <c r="F1853" i="5"/>
  <c r="E1853" i="5"/>
  <c r="X1853" i="5" s="1"/>
  <c r="H1794" i="5"/>
  <c r="F1794" i="5"/>
  <c r="E1794" i="5"/>
  <c r="X1794" i="5" s="1"/>
  <c r="R1794" i="5"/>
  <c r="J1794" i="5"/>
  <c r="I1794" i="5"/>
  <c r="G1949" i="5"/>
  <c r="E1830" i="5"/>
  <c r="X1830" i="5" s="1"/>
  <c r="R1830" i="5"/>
  <c r="H1830" i="5"/>
  <c r="F1830" i="5"/>
  <c r="J1830" i="5"/>
  <c r="I1830" i="5"/>
  <c r="G1937" i="5"/>
  <c r="G1754" i="5"/>
  <c r="R1732" i="5"/>
  <c r="H1732" i="5"/>
  <c r="G1732" i="5"/>
  <c r="F1732" i="5"/>
  <c r="E1732" i="5"/>
  <c r="X1732" i="5" s="1"/>
  <c r="J1732" i="5"/>
  <c r="I1732" i="5"/>
  <c r="I1717" i="5"/>
  <c r="H1717" i="5"/>
  <c r="F1717" i="5"/>
  <c r="E1717" i="5"/>
  <c r="X1717" i="5" s="1"/>
  <c r="R1717" i="5"/>
  <c r="J1717" i="5"/>
  <c r="I1701" i="5"/>
  <c r="H1701" i="5"/>
  <c r="F1701" i="5"/>
  <c r="E1701" i="5"/>
  <c r="X1701" i="5" s="1"/>
  <c r="R1701" i="5"/>
  <c r="J1701" i="5"/>
  <c r="I1685" i="5"/>
  <c r="H1685" i="5"/>
  <c r="F1685" i="5"/>
  <c r="E1685" i="5"/>
  <c r="X1685" i="5" s="1"/>
  <c r="J1685" i="5"/>
  <c r="R1685" i="5"/>
  <c r="I1669" i="5"/>
  <c r="H1669" i="5"/>
  <c r="F1669" i="5"/>
  <c r="E1669" i="5"/>
  <c r="X1669" i="5" s="1"/>
  <c r="R1669" i="5"/>
  <c r="J1669" i="5"/>
  <c r="I1653" i="5"/>
  <c r="H1653" i="5"/>
  <c r="F1653" i="5"/>
  <c r="E1653" i="5"/>
  <c r="X1653" i="5" s="1"/>
  <c r="J1653" i="5"/>
  <c r="R1653" i="5"/>
  <c r="I1637" i="5"/>
  <c r="H1637" i="5"/>
  <c r="F1637" i="5"/>
  <c r="E1637" i="5"/>
  <c r="X1637" i="5" s="1"/>
  <c r="R1637" i="5"/>
  <c r="J1637" i="5"/>
  <c r="F1621" i="5"/>
  <c r="E1621" i="5"/>
  <c r="X1621" i="5" s="1"/>
  <c r="R1621" i="5"/>
  <c r="J1621" i="5"/>
  <c r="I1621" i="5"/>
  <c r="H1621" i="5"/>
  <c r="F1605" i="5"/>
  <c r="E1605" i="5"/>
  <c r="X1605" i="5" s="1"/>
  <c r="R1605" i="5"/>
  <c r="J1605" i="5"/>
  <c r="I1605" i="5"/>
  <c r="H1605" i="5"/>
  <c r="F1589" i="5"/>
  <c r="E1589" i="5"/>
  <c r="X1589" i="5" s="1"/>
  <c r="R1589" i="5"/>
  <c r="J1589" i="5"/>
  <c r="I1589" i="5"/>
  <c r="H1589" i="5"/>
  <c r="F1573" i="5"/>
  <c r="E1573" i="5"/>
  <c r="X1573" i="5" s="1"/>
  <c r="R1573" i="5"/>
  <c r="J1573" i="5"/>
  <c r="I1573" i="5"/>
  <c r="H1573" i="5"/>
  <c r="F1557" i="5"/>
  <c r="E1557" i="5"/>
  <c r="X1557" i="5" s="1"/>
  <c r="R1557" i="5"/>
  <c r="J1557" i="5"/>
  <c r="I1557" i="5"/>
  <c r="H1557" i="5"/>
  <c r="R1930" i="5"/>
  <c r="J1930" i="5"/>
  <c r="I1930" i="5"/>
  <c r="H1930" i="5"/>
  <c r="F1930" i="5"/>
  <c r="E1930" i="5"/>
  <c r="X1930" i="5" s="1"/>
  <c r="H1758" i="5"/>
  <c r="F1758" i="5"/>
  <c r="E1758" i="5"/>
  <c r="X1758" i="5" s="1"/>
  <c r="R1758" i="5"/>
  <c r="J1758" i="5"/>
  <c r="I1758" i="5"/>
  <c r="E1838" i="5"/>
  <c r="X1838" i="5" s="1"/>
  <c r="R1838" i="5"/>
  <c r="J1838" i="5"/>
  <c r="I1838" i="5"/>
  <c r="H1838" i="5"/>
  <c r="F1838" i="5"/>
  <c r="G1738" i="5"/>
  <c r="R1706" i="5"/>
  <c r="J1706" i="5"/>
  <c r="I1706" i="5"/>
  <c r="H1706" i="5"/>
  <c r="F1706" i="5"/>
  <c r="E1706" i="5"/>
  <c r="X1706" i="5" s="1"/>
  <c r="R1634" i="5"/>
  <c r="J1634" i="5"/>
  <c r="I1634" i="5"/>
  <c r="H1634" i="5"/>
  <c r="F1634" i="5"/>
  <c r="E1634" i="5"/>
  <c r="X1634" i="5" s="1"/>
  <c r="E1834" i="5"/>
  <c r="X1834" i="5" s="1"/>
  <c r="R1834" i="5"/>
  <c r="J1834" i="5"/>
  <c r="I1834" i="5"/>
  <c r="H1834" i="5"/>
  <c r="F1834" i="5"/>
  <c r="R1722" i="5"/>
  <c r="J1722" i="5"/>
  <c r="I1722" i="5"/>
  <c r="H1722" i="5"/>
  <c r="F1722" i="5"/>
  <c r="E1722" i="5"/>
  <c r="X1722" i="5" s="1"/>
  <c r="E1831" i="5"/>
  <c r="X1831" i="5" s="1"/>
  <c r="R1831" i="5"/>
  <c r="J1831" i="5"/>
  <c r="I1831" i="5"/>
  <c r="H1831" i="5"/>
  <c r="F1831" i="5"/>
  <c r="G1650" i="5"/>
  <c r="I1546" i="5"/>
  <c r="H1546" i="5"/>
  <c r="F1546" i="5"/>
  <c r="R1546" i="5"/>
  <c r="J1546" i="5"/>
  <c r="G1546" i="5"/>
  <c r="E1546" i="5"/>
  <c r="X1546" i="5" s="1"/>
  <c r="G1408" i="5"/>
  <c r="I1809" i="5"/>
  <c r="R1809" i="5"/>
  <c r="J1809" i="5"/>
  <c r="H1809" i="5"/>
  <c r="F1809" i="5"/>
  <c r="E1809" i="5"/>
  <c r="X1809" i="5" s="1"/>
  <c r="J1428" i="5"/>
  <c r="I1428" i="5"/>
  <c r="H1428" i="5"/>
  <c r="R1428" i="5"/>
  <c r="E1428" i="5"/>
  <c r="X1428" i="5" s="1"/>
  <c r="F1428" i="5"/>
  <c r="G1420" i="5"/>
  <c r="G1404" i="5"/>
  <c r="I1618" i="5"/>
  <c r="H1618" i="5"/>
  <c r="F1618" i="5"/>
  <c r="R1618" i="5"/>
  <c r="J1618" i="5"/>
  <c r="E1618" i="5"/>
  <c r="X1618" i="5" s="1"/>
  <c r="G1598" i="5"/>
  <c r="I1586" i="5"/>
  <c r="H1586" i="5"/>
  <c r="F1586" i="5"/>
  <c r="R1586" i="5"/>
  <c r="J1586" i="5"/>
  <c r="E1586" i="5"/>
  <c r="X1586" i="5" s="1"/>
  <c r="G1566" i="5"/>
  <c r="I1554" i="5"/>
  <c r="H1554" i="5"/>
  <c r="F1554" i="5"/>
  <c r="R1554" i="5"/>
  <c r="J1554" i="5"/>
  <c r="E1554" i="5"/>
  <c r="X1554" i="5" s="1"/>
  <c r="G1718" i="5"/>
  <c r="R1532" i="5"/>
  <c r="J1532" i="5"/>
  <c r="H1532" i="5"/>
  <c r="I1532" i="5"/>
  <c r="F1532" i="5"/>
  <c r="E1532" i="5"/>
  <c r="X1532" i="5" s="1"/>
  <c r="H1439" i="5"/>
  <c r="F1439" i="5"/>
  <c r="E1439" i="5"/>
  <c r="X1439" i="5" s="1"/>
  <c r="I1439" i="5"/>
  <c r="J1439" i="5"/>
  <c r="R1439" i="5"/>
  <c r="G1373" i="5"/>
  <c r="R1504" i="5"/>
  <c r="J1504" i="5"/>
  <c r="H1504" i="5"/>
  <c r="F1504" i="5"/>
  <c r="E1504" i="5"/>
  <c r="X1504" i="5" s="1"/>
  <c r="I1504" i="5"/>
  <c r="I1342" i="5"/>
  <c r="E1342" i="5"/>
  <c r="X1342" i="5" s="1"/>
  <c r="F1342" i="5"/>
  <c r="G1342" i="5"/>
  <c r="R1342" i="5"/>
  <c r="J1342" i="5"/>
  <c r="H1342" i="5"/>
  <c r="G1543" i="5"/>
  <c r="G1242" i="5"/>
  <c r="G1210" i="5"/>
  <c r="G1178" i="5"/>
  <c r="G1520" i="5"/>
  <c r="H1222" i="5"/>
  <c r="E1222" i="5"/>
  <c r="X1222" i="5" s="1"/>
  <c r="J1222" i="5"/>
  <c r="R1222" i="5"/>
  <c r="I1222" i="5"/>
  <c r="F1222" i="5"/>
  <c r="R1615" i="5"/>
  <c r="J1615" i="5"/>
  <c r="I1615" i="5"/>
  <c r="H1615" i="5"/>
  <c r="F1615" i="5"/>
  <c r="E1615" i="5"/>
  <c r="X1615" i="5" s="1"/>
  <c r="H1246" i="5"/>
  <c r="I1246" i="5"/>
  <c r="F1246" i="5"/>
  <c r="E1246" i="5"/>
  <c r="X1246" i="5" s="1"/>
  <c r="R1246" i="5"/>
  <c r="J1246" i="5"/>
  <c r="G1214" i="5"/>
  <c r="H1459" i="5"/>
  <c r="F1459" i="5"/>
  <c r="E1459" i="5"/>
  <c r="X1459" i="5" s="1"/>
  <c r="J1459" i="5"/>
  <c r="I1459" i="5"/>
  <c r="R1459" i="5"/>
  <c r="G1377" i="5"/>
  <c r="E1749" i="5"/>
  <c r="X1749" i="5" s="1"/>
  <c r="R1749" i="5"/>
  <c r="I1749" i="5"/>
  <c r="J1749" i="5"/>
  <c r="H1749" i="5"/>
  <c r="F1749" i="5"/>
  <c r="H1250" i="5"/>
  <c r="R1250" i="5"/>
  <c r="J1250" i="5"/>
  <c r="I1250" i="5"/>
  <c r="E1250" i="5"/>
  <c r="X1250" i="5" s="1"/>
  <c r="F1250" i="5"/>
  <c r="R1567" i="5"/>
  <c r="J1567" i="5"/>
  <c r="I1567" i="5"/>
  <c r="H1567" i="5"/>
  <c r="F1567" i="5"/>
  <c r="E1567" i="5"/>
  <c r="X1567" i="5" s="1"/>
  <c r="G1123" i="5"/>
  <c r="H1059" i="5"/>
  <c r="F1059" i="5"/>
  <c r="E1059" i="5"/>
  <c r="X1059" i="5" s="1"/>
  <c r="R1059" i="5"/>
  <c r="I1059" i="5"/>
  <c r="J1059" i="5"/>
  <c r="G1318" i="5"/>
  <c r="I1314" i="5"/>
  <c r="H1314" i="5"/>
  <c r="R1314" i="5"/>
  <c r="J1314" i="5"/>
  <c r="F1314" i="5"/>
  <c r="E1314" i="5"/>
  <c r="X1314" i="5" s="1"/>
  <c r="G1286" i="5"/>
  <c r="I1282" i="5"/>
  <c r="H1282" i="5"/>
  <c r="R1282" i="5"/>
  <c r="J1282" i="5"/>
  <c r="F1282" i="5"/>
  <c r="E1282" i="5"/>
  <c r="X1282" i="5" s="1"/>
  <c r="G1254" i="5"/>
  <c r="G1646" i="5"/>
  <c r="I1483" i="5"/>
  <c r="H1483" i="5"/>
  <c r="F1483" i="5"/>
  <c r="E1483" i="5"/>
  <c r="X1483" i="5" s="1"/>
  <c r="J1483" i="5"/>
  <c r="R1483" i="5"/>
  <c r="G1087" i="5"/>
  <c r="G1023" i="5"/>
  <c r="G1083" i="5"/>
  <c r="J1179" i="5"/>
  <c r="I1179" i="5"/>
  <c r="R1179" i="5"/>
  <c r="H1179" i="5"/>
  <c r="E1179" i="5"/>
  <c r="X1179" i="5" s="1"/>
  <c r="F1179" i="5"/>
  <c r="H995" i="5"/>
  <c r="F995" i="5"/>
  <c r="E995" i="5"/>
  <c r="X995" i="5" s="1"/>
  <c r="R995" i="5"/>
  <c r="J995" i="5"/>
  <c r="I995" i="5"/>
  <c r="G1265" i="5"/>
  <c r="F951" i="5"/>
  <c r="E951" i="5"/>
  <c r="X951" i="5" s="1"/>
  <c r="R951" i="5"/>
  <c r="J951" i="5"/>
  <c r="I951" i="5"/>
  <c r="H951" i="5"/>
  <c r="F975" i="5"/>
  <c r="E975" i="5"/>
  <c r="X975" i="5" s="1"/>
  <c r="R975" i="5"/>
  <c r="J975" i="5"/>
  <c r="I975" i="5"/>
  <c r="H975" i="5"/>
  <c r="G967" i="5"/>
  <c r="H1019" i="5"/>
  <c r="F1019" i="5"/>
  <c r="E1019" i="5"/>
  <c r="X1019" i="5" s="1"/>
  <c r="R1019" i="5"/>
  <c r="J1019" i="5"/>
  <c r="I1019" i="5"/>
  <c r="G988" i="5"/>
  <c r="G1064" i="5"/>
  <c r="E927" i="5"/>
  <c r="X927" i="5" s="1"/>
  <c r="R927" i="5"/>
  <c r="J927" i="5"/>
  <c r="I927" i="5"/>
  <c r="F927" i="5"/>
  <c r="H927" i="5"/>
  <c r="E891" i="5"/>
  <c r="X891" i="5" s="1"/>
  <c r="R891" i="5"/>
  <c r="I891" i="5"/>
  <c r="H891" i="5"/>
  <c r="F891" i="5"/>
  <c r="J891" i="5"/>
  <c r="G865" i="5"/>
  <c r="R846" i="5"/>
  <c r="J846" i="5"/>
  <c r="I846" i="5"/>
  <c r="E846" i="5"/>
  <c r="X846" i="5" s="1"/>
  <c r="H846" i="5"/>
  <c r="F846" i="5"/>
  <c r="R838" i="5"/>
  <c r="J838" i="5"/>
  <c r="I838" i="5"/>
  <c r="E838" i="5"/>
  <c r="X838" i="5" s="1"/>
  <c r="H838" i="5"/>
  <c r="F838" i="5"/>
  <c r="G979" i="5"/>
  <c r="F844" i="5"/>
  <c r="E844" i="5"/>
  <c r="X844" i="5" s="1"/>
  <c r="R844" i="5"/>
  <c r="I844" i="5"/>
  <c r="J844" i="5"/>
  <c r="H844" i="5"/>
  <c r="R969" i="5"/>
  <c r="J969" i="5"/>
  <c r="I969" i="5"/>
  <c r="E969" i="5"/>
  <c r="X969" i="5" s="1"/>
  <c r="H969" i="5"/>
  <c r="F969" i="5"/>
  <c r="J810" i="5"/>
  <c r="R810" i="5"/>
  <c r="I810" i="5"/>
  <c r="H810" i="5"/>
  <c r="F810" i="5"/>
  <c r="E810" i="5"/>
  <c r="X810" i="5" s="1"/>
  <c r="R917" i="5"/>
  <c r="I917" i="5"/>
  <c r="J917" i="5"/>
  <c r="H917" i="5"/>
  <c r="E917" i="5"/>
  <c r="X917" i="5" s="1"/>
  <c r="F917" i="5"/>
  <c r="J1096" i="5"/>
  <c r="I1096" i="5"/>
  <c r="H1096" i="5"/>
  <c r="E1096" i="5"/>
  <c r="X1096" i="5" s="1"/>
  <c r="R1096" i="5"/>
  <c r="F1096" i="5"/>
  <c r="F832" i="5"/>
  <c r="E832" i="5"/>
  <c r="X832" i="5" s="1"/>
  <c r="R832" i="5"/>
  <c r="I832" i="5"/>
  <c r="J832" i="5"/>
  <c r="H832" i="5"/>
  <c r="G656" i="5"/>
  <c r="G644" i="5"/>
  <c r="I672" i="5"/>
  <c r="H672" i="5"/>
  <c r="F672" i="5"/>
  <c r="E672" i="5"/>
  <c r="X672" i="5" s="1"/>
  <c r="R672" i="5"/>
  <c r="J672" i="5"/>
  <c r="I640" i="5"/>
  <c r="H640" i="5"/>
  <c r="F640" i="5"/>
  <c r="E640" i="5"/>
  <c r="X640" i="5" s="1"/>
  <c r="R640" i="5"/>
  <c r="J640" i="5"/>
  <c r="I608" i="5"/>
  <c r="H608" i="5"/>
  <c r="F608" i="5"/>
  <c r="E608" i="5"/>
  <c r="R608" i="5"/>
  <c r="J608" i="5"/>
  <c r="G666" i="5"/>
  <c r="G578" i="5"/>
  <c r="E670" i="5"/>
  <c r="X670" i="5" s="1"/>
  <c r="R670" i="5"/>
  <c r="J670" i="5"/>
  <c r="I670" i="5"/>
  <c r="H670" i="5"/>
  <c r="G670" i="5"/>
  <c r="F670" i="5"/>
  <c r="E662" i="5"/>
  <c r="X662" i="5" s="1"/>
  <c r="R662" i="5"/>
  <c r="J662" i="5"/>
  <c r="I662" i="5"/>
  <c r="H662" i="5"/>
  <c r="F662" i="5"/>
  <c r="E654" i="5"/>
  <c r="X654" i="5" s="1"/>
  <c r="R654" i="5"/>
  <c r="J654" i="5"/>
  <c r="I654" i="5"/>
  <c r="H654" i="5"/>
  <c r="F654" i="5"/>
  <c r="E646" i="5"/>
  <c r="X646" i="5" s="1"/>
  <c r="R646" i="5"/>
  <c r="J646" i="5"/>
  <c r="I646" i="5"/>
  <c r="H646" i="5"/>
  <c r="F646" i="5"/>
  <c r="E638" i="5"/>
  <c r="X638" i="5" s="1"/>
  <c r="R638" i="5"/>
  <c r="J638" i="5"/>
  <c r="I638" i="5"/>
  <c r="H638" i="5"/>
  <c r="F638" i="5"/>
  <c r="E630" i="5"/>
  <c r="X630" i="5" s="1"/>
  <c r="R630" i="5"/>
  <c r="J630" i="5"/>
  <c r="I630" i="5"/>
  <c r="H630" i="5"/>
  <c r="F630" i="5"/>
  <c r="E622" i="5"/>
  <c r="X622" i="5" s="1"/>
  <c r="R622" i="5"/>
  <c r="J622" i="5"/>
  <c r="I622" i="5"/>
  <c r="H622" i="5"/>
  <c r="F622" i="5"/>
  <c r="E614" i="5"/>
  <c r="X614" i="5" s="1"/>
  <c r="R614" i="5"/>
  <c r="J614" i="5"/>
  <c r="I614" i="5"/>
  <c r="H614" i="5"/>
  <c r="F614" i="5"/>
  <c r="E606" i="5"/>
  <c r="R606" i="5"/>
  <c r="J606" i="5"/>
  <c r="T606" i="5" s="1"/>
  <c r="I606" i="5"/>
  <c r="H606" i="5"/>
  <c r="F606" i="5"/>
  <c r="E598" i="5"/>
  <c r="R598" i="5"/>
  <c r="J598" i="5"/>
  <c r="T598" i="5" s="1"/>
  <c r="I598" i="5"/>
  <c r="H598" i="5"/>
  <c r="F598" i="5"/>
  <c r="G544" i="5"/>
  <c r="F512" i="5"/>
  <c r="R512" i="5"/>
  <c r="J512" i="5"/>
  <c r="I512" i="5"/>
  <c r="H512" i="5"/>
  <c r="E512" i="5"/>
  <c r="G516" i="5"/>
  <c r="J553" i="5"/>
  <c r="I553" i="5"/>
  <c r="H553" i="5"/>
  <c r="E553" i="5"/>
  <c r="R553" i="5"/>
  <c r="F553" i="5"/>
  <c r="H580" i="5"/>
  <c r="F580" i="5"/>
  <c r="R580" i="5"/>
  <c r="J580" i="5"/>
  <c r="I580" i="5"/>
  <c r="E580" i="5"/>
  <c r="G524" i="5"/>
  <c r="I596" i="5"/>
  <c r="H596" i="5"/>
  <c r="F596" i="5"/>
  <c r="R596" i="5"/>
  <c r="J596" i="5"/>
  <c r="T596" i="5" s="1"/>
  <c r="E596" i="5"/>
  <c r="G584" i="5"/>
  <c r="G517" i="5"/>
  <c r="C16" i="6"/>
  <c r="K67" i="6"/>
  <c r="D16" i="6"/>
  <c r="R2431" i="5"/>
  <c r="J2431" i="5"/>
  <c r="I2431" i="5"/>
  <c r="H2431" i="5"/>
  <c r="F2431" i="5"/>
  <c r="E2431" i="5"/>
  <c r="X2431" i="5" s="1"/>
  <c r="I2422" i="5"/>
  <c r="H2422" i="5"/>
  <c r="F2422" i="5"/>
  <c r="E2422" i="5"/>
  <c r="X2422" i="5" s="1"/>
  <c r="R2422" i="5"/>
  <c r="J2422" i="5"/>
  <c r="G2418" i="5"/>
  <c r="G2326" i="5"/>
  <c r="G2291" i="5"/>
  <c r="J2215" i="5"/>
  <c r="E2215" i="5"/>
  <c r="X2215" i="5" s="1"/>
  <c r="R2215" i="5"/>
  <c r="I2215" i="5"/>
  <c r="H2215" i="5"/>
  <c r="F2215" i="5"/>
  <c r="G2258" i="5"/>
  <c r="G2122" i="5"/>
  <c r="I2158" i="5"/>
  <c r="H2158" i="5"/>
  <c r="F2158" i="5"/>
  <c r="J2158" i="5"/>
  <c r="E2158" i="5"/>
  <c r="X2158" i="5" s="1"/>
  <c r="R2158" i="5"/>
  <c r="I2142" i="5"/>
  <c r="H2142" i="5"/>
  <c r="F2142" i="5"/>
  <c r="R2142" i="5"/>
  <c r="J2142" i="5"/>
  <c r="E2142" i="5"/>
  <c r="X2142" i="5" s="1"/>
  <c r="E1954" i="5"/>
  <c r="X1954" i="5" s="1"/>
  <c r="R1954" i="5"/>
  <c r="J1954" i="5"/>
  <c r="I1954" i="5"/>
  <c r="H1954" i="5"/>
  <c r="F1954" i="5"/>
  <c r="G1941" i="5"/>
  <c r="G2021" i="5"/>
  <c r="G1957" i="5"/>
  <c r="R1950" i="5"/>
  <c r="J1950" i="5"/>
  <c r="I1950" i="5"/>
  <c r="H1950" i="5"/>
  <c r="F1950" i="5"/>
  <c r="E1950" i="5"/>
  <c r="X1950" i="5" s="1"/>
  <c r="F1808" i="5"/>
  <c r="E1808" i="5"/>
  <c r="X1808" i="5" s="1"/>
  <c r="R1808" i="5"/>
  <c r="J1808" i="5"/>
  <c r="I1808" i="5"/>
  <c r="H1808" i="5"/>
  <c r="H1806" i="5"/>
  <c r="F1806" i="5"/>
  <c r="E1806" i="5"/>
  <c r="X1806" i="5" s="1"/>
  <c r="R1806" i="5"/>
  <c r="J1806" i="5"/>
  <c r="I1806" i="5"/>
  <c r="G1803" i="5"/>
  <c r="G1791" i="5"/>
  <c r="G1771" i="5"/>
  <c r="I1735" i="5"/>
  <c r="R1735" i="5"/>
  <c r="J1735" i="5"/>
  <c r="H1735" i="5"/>
  <c r="F1735" i="5"/>
  <c r="E1735" i="5"/>
  <c r="X1735" i="5" s="1"/>
  <c r="R1714" i="5"/>
  <c r="J1714" i="5"/>
  <c r="I1714" i="5"/>
  <c r="H1714" i="5"/>
  <c r="F1714" i="5"/>
  <c r="E1714" i="5"/>
  <c r="X1714" i="5" s="1"/>
  <c r="G1678" i="5"/>
  <c r="H2454" i="5"/>
  <c r="I2454" i="5"/>
  <c r="F2454" i="5"/>
  <c r="E2454" i="5"/>
  <c r="X2454" i="5" s="1"/>
  <c r="R2454" i="5"/>
  <c r="J2454" i="5"/>
  <c r="I1622" i="5"/>
  <c r="H1622" i="5"/>
  <c r="F1622" i="5"/>
  <c r="R1622" i="5"/>
  <c r="J1622" i="5"/>
  <c r="E1622" i="5"/>
  <c r="X1622" i="5" s="1"/>
  <c r="G1570" i="5"/>
  <c r="I1515" i="5"/>
  <c r="H1515" i="5"/>
  <c r="F1515" i="5"/>
  <c r="E1515" i="5"/>
  <c r="X1515" i="5" s="1"/>
  <c r="J1515" i="5"/>
  <c r="R1515" i="5"/>
  <c r="F1389" i="5"/>
  <c r="R1389" i="5"/>
  <c r="E1389" i="5"/>
  <c r="X1389" i="5" s="1"/>
  <c r="J1389" i="5"/>
  <c r="I1389" i="5"/>
  <c r="H1389" i="5"/>
  <c r="H1403" i="5"/>
  <c r="E1403" i="5"/>
  <c r="X1403" i="5" s="1"/>
  <c r="R1403" i="5"/>
  <c r="J1403" i="5"/>
  <c r="I1403" i="5"/>
  <c r="F1403" i="5"/>
  <c r="G1202" i="5"/>
  <c r="F1353" i="5"/>
  <c r="R1353" i="5"/>
  <c r="I1353" i="5"/>
  <c r="H1353" i="5"/>
  <c r="E1353" i="5"/>
  <c r="X1353" i="5" s="1"/>
  <c r="J1353" i="5"/>
  <c r="H1182" i="5"/>
  <c r="I1182" i="5"/>
  <c r="F1182" i="5"/>
  <c r="E1182" i="5"/>
  <c r="X1182" i="5" s="1"/>
  <c r="R1182" i="5"/>
  <c r="J1182" i="5"/>
  <c r="G1500" i="5"/>
  <c r="G1375" i="5"/>
  <c r="G1298" i="5"/>
  <c r="I1262" i="5"/>
  <c r="H1262" i="5"/>
  <c r="R1262" i="5"/>
  <c r="J1262" i="5"/>
  <c r="F1262" i="5"/>
  <c r="E1262" i="5"/>
  <c r="X1262" i="5" s="1"/>
  <c r="G1127" i="5"/>
  <c r="G1079" i="5"/>
  <c r="G1031" i="5"/>
  <c r="F1253" i="5"/>
  <c r="E1253" i="5"/>
  <c r="X1253" i="5" s="1"/>
  <c r="R1253" i="5"/>
  <c r="J1253" i="5"/>
  <c r="I1253" i="5"/>
  <c r="H1253" i="5"/>
  <c r="H1035" i="5"/>
  <c r="F1035" i="5"/>
  <c r="E1035" i="5"/>
  <c r="X1035" i="5" s="1"/>
  <c r="R1035" i="5"/>
  <c r="J1035" i="5"/>
  <c r="I1035" i="5"/>
  <c r="H1166" i="5"/>
  <c r="R1166" i="5"/>
  <c r="J1166" i="5"/>
  <c r="F1166" i="5"/>
  <c r="I1166" i="5"/>
  <c r="E1166" i="5"/>
  <c r="X1166" i="5" s="1"/>
  <c r="E922" i="5"/>
  <c r="X922" i="5" s="1"/>
  <c r="R922" i="5"/>
  <c r="I922" i="5"/>
  <c r="J922" i="5"/>
  <c r="H922" i="5"/>
  <c r="F922" i="5"/>
  <c r="G836" i="5"/>
  <c r="R853" i="5"/>
  <c r="I853" i="5"/>
  <c r="J853" i="5"/>
  <c r="H853" i="5"/>
  <c r="E853" i="5"/>
  <c r="X853" i="5" s="1"/>
  <c r="F853" i="5"/>
  <c r="I612" i="5"/>
  <c r="H612" i="5"/>
  <c r="F612" i="5"/>
  <c r="E612" i="5"/>
  <c r="X612" i="5" s="1"/>
  <c r="R612" i="5"/>
  <c r="J612" i="5"/>
  <c r="G564" i="5"/>
  <c r="A26" i="6"/>
  <c r="B70" i="4"/>
  <c r="A51" i="6" s="1"/>
  <c r="B52" i="4"/>
  <c r="A36" i="6" s="1"/>
  <c r="B58" i="4"/>
  <c r="A41" i="6" s="1"/>
  <c r="B64" i="4"/>
  <c r="A46" i="6" s="1"/>
  <c r="A14" i="6"/>
  <c r="B32" i="4"/>
  <c r="A19" i="6" s="1"/>
  <c r="D15" i="6"/>
  <c r="C15" i="6"/>
  <c r="K66" i="6"/>
  <c r="H2470" i="5"/>
  <c r="I2470" i="5"/>
  <c r="F2470" i="5"/>
  <c r="E2470" i="5"/>
  <c r="X2470" i="5" s="1"/>
  <c r="R2470" i="5"/>
  <c r="J2470" i="5"/>
  <c r="H2485" i="5"/>
  <c r="I2485" i="5"/>
  <c r="F2485" i="5"/>
  <c r="R2485" i="5"/>
  <c r="J2485" i="5"/>
  <c r="E2485" i="5"/>
  <c r="X2485" i="5" s="1"/>
  <c r="F2401" i="5"/>
  <c r="E2401" i="5"/>
  <c r="X2401" i="5" s="1"/>
  <c r="I2401" i="5"/>
  <c r="H2401" i="5"/>
  <c r="R2401" i="5"/>
  <c r="J2401" i="5"/>
  <c r="H2477" i="5"/>
  <c r="I2477" i="5"/>
  <c r="F2477" i="5"/>
  <c r="R2477" i="5"/>
  <c r="J2477" i="5"/>
  <c r="E2477" i="5"/>
  <c r="X2477" i="5" s="1"/>
  <c r="G2466" i="5"/>
  <c r="H2489" i="5"/>
  <c r="F2489" i="5"/>
  <c r="I2489" i="5"/>
  <c r="E2489" i="5"/>
  <c r="X2489" i="5" s="1"/>
  <c r="R2489" i="5"/>
  <c r="J2489" i="5"/>
  <c r="H2342" i="5"/>
  <c r="F2342" i="5"/>
  <c r="E2342" i="5"/>
  <c r="X2342" i="5" s="1"/>
  <c r="R2342" i="5"/>
  <c r="J2342" i="5"/>
  <c r="I2342" i="5"/>
  <c r="H2334" i="5"/>
  <c r="F2334" i="5"/>
  <c r="E2334" i="5"/>
  <c r="X2334" i="5" s="1"/>
  <c r="R2334" i="5"/>
  <c r="I2334" i="5"/>
  <c r="J2334" i="5"/>
  <c r="J2327" i="5"/>
  <c r="I2327" i="5"/>
  <c r="H2327" i="5"/>
  <c r="E2327" i="5"/>
  <c r="X2327" i="5" s="1"/>
  <c r="R2327" i="5"/>
  <c r="F2327" i="5"/>
  <c r="I2282" i="5"/>
  <c r="R2282" i="5"/>
  <c r="J2282" i="5"/>
  <c r="H2282" i="5"/>
  <c r="F2282" i="5"/>
  <c r="E2282" i="5"/>
  <c r="X2282" i="5" s="1"/>
  <c r="H2249" i="5"/>
  <c r="F2249" i="5"/>
  <c r="E2249" i="5"/>
  <c r="X2249" i="5" s="1"/>
  <c r="R2249" i="5"/>
  <c r="I2249" i="5"/>
  <c r="J2249" i="5"/>
  <c r="I2166" i="5"/>
  <c r="H2166" i="5"/>
  <c r="F2166" i="5"/>
  <c r="R2166" i="5"/>
  <c r="J2166" i="5"/>
  <c r="E2166" i="5"/>
  <c r="X2166" i="5" s="1"/>
  <c r="G2275" i="5"/>
  <c r="F2057" i="5"/>
  <c r="E2057" i="5"/>
  <c r="X2057" i="5" s="1"/>
  <c r="R2057" i="5"/>
  <c r="J2057" i="5"/>
  <c r="I2057" i="5"/>
  <c r="H2057" i="5"/>
  <c r="H2210" i="5"/>
  <c r="E2210" i="5"/>
  <c r="X2210" i="5" s="1"/>
  <c r="R2210" i="5"/>
  <c r="J2210" i="5"/>
  <c r="I2210" i="5"/>
  <c r="F2210" i="5"/>
  <c r="J2119" i="5"/>
  <c r="I2119" i="5"/>
  <c r="H2119" i="5"/>
  <c r="R2119" i="5"/>
  <c r="F2119" i="5"/>
  <c r="E2119" i="5"/>
  <c r="X2119" i="5" s="1"/>
  <c r="I2094" i="5"/>
  <c r="H2094" i="5"/>
  <c r="F2094" i="5"/>
  <c r="R2094" i="5"/>
  <c r="J2094" i="5"/>
  <c r="E2094" i="5"/>
  <c r="X2094" i="5" s="1"/>
  <c r="I2174" i="5"/>
  <c r="H2174" i="5"/>
  <c r="F2174" i="5"/>
  <c r="R2174" i="5"/>
  <c r="J2174" i="5"/>
  <c r="E2174" i="5"/>
  <c r="X2174" i="5" s="1"/>
  <c r="I1945" i="5"/>
  <c r="H1945" i="5"/>
  <c r="F1945" i="5"/>
  <c r="E1945" i="5"/>
  <c r="X1945" i="5" s="1"/>
  <c r="R1945" i="5"/>
  <c r="J1945" i="5"/>
  <c r="F1859" i="5"/>
  <c r="E1859" i="5"/>
  <c r="X1859" i="5" s="1"/>
  <c r="R1859" i="5"/>
  <c r="J1859" i="5"/>
  <c r="I1859" i="5"/>
  <c r="H1859" i="5"/>
  <c r="I1852" i="5"/>
  <c r="H1852" i="5"/>
  <c r="F1852" i="5"/>
  <c r="R1852" i="5"/>
  <c r="J1852" i="5"/>
  <c r="E1852" i="5"/>
  <c r="X1852" i="5" s="1"/>
  <c r="I1929" i="5"/>
  <c r="H1929" i="5"/>
  <c r="F1929" i="5"/>
  <c r="R1929" i="5"/>
  <c r="J1929" i="5"/>
  <c r="E1929" i="5"/>
  <c r="X1929" i="5" s="1"/>
  <c r="I1917" i="5"/>
  <c r="H1917" i="5"/>
  <c r="F1917" i="5"/>
  <c r="R1917" i="5"/>
  <c r="J1917" i="5"/>
  <c r="E1917" i="5"/>
  <c r="X1917" i="5" s="1"/>
  <c r="R1833" i="5"/>
  <c r="I1833" i="5"/>
  <c r="F1833" i="5"/>
  <c r="E1833" i="5"/>
  <c r="X1833" i="5" s="1"/>
  <c r="J1833" i="5"/>
  <c r="H1833" i="5"/>
  <c r="G1833" i="5"/>
  <c r="H1790" i="5"/>
  <c r="F1790" i="5"/>
  <c r="E1790" i="5"/>
  <c r="X1790" i="5" s="1"/>
  <c r="R1790" i="5"/>
  <c r="J1790" i="5"/>
  <c r="I1790" i="5"/>
  <c r="I1813" i="5"/>
  <c r="H1813" i="5"/>
  <c r="F1813" i="5"/>
  <c r="E1813" i="5"/>
  <c r="X1813" i="5" s="1"/>
  <c r="J1813" i="5"/>
  <c r="R1813" i="5"/>
  <c r="R1981" i="5"/>
  <c r="J1981" i="5"/>
  <c r="I1981" i="5"/>
  <c r="H1981" i="5"/>
  <c r="F1981" i="5"/>
  <c r="E1981" i="5"/>
  <c r="X1981" i="5" s="1"/>
  <c r="R2001" i="5"/>
  <c r="J2001" i="5"/>
  <c r="I2001" i="5"/>
  <c r="H2001" i="5"/>
  <c r="F2001" i="5"/>
  <c r="E2001" i="5"/>
  <c r="X2001" i="5" s="1"/>
  <c r="E1745" i="5"/>
  <c r="X1745" i="5" s="1"/>
  <c r="I1745" i="5"/>
  <c r="R1745" i="5"/>
  <c r="J1745" i="5"/>
  <c r="H1745" i="5"/>
  <c r="G1745" i="5"/>
  <c r="F1745" i="5"/>
  <c r="R2013" i="5"/>
  <c r="J2013" i="5"/>
  <c r="I2013" i="5"/>
  <c r="H2013" i="5"/>
  <c r="F2013" i="5"/>
  <c r="E2013" i="5"/>
  <c r="X2013" i="5" s="1"/>
  <c r="R1638" i="5"/>
  <c r="J1638" i="5"/>
  <c r="I1638" i="5"/>
  <c r="H1638" i="5"/>
  <c r="F1638" i="5"/>
  <c r="E1638" i="5"/>
  <c r="X1638" i="5" s="1"/>
  <c r="R1857" i="5"/>
  <c r="J1857" i="5"/>
  <c r="I1857" i="5"/>
  <c r="H1857" i="5"/>
  <c r="F1857" i="5"/>
  <c r="E1857" i="5"/>
  <c r="X1857" i="5" s="1"/>
  <c r="R1730" i="5"/>
  <c r="J1730" i="5"/>
  <c r="I1730" i="5"/>
  <c r="H1730" i="5"/>
  <c r="F1730" i="5"/>
  <c r="E1730" i="5"/>
  <c r="X1730" i="5" s="1"/>
  <c r="J1416" i="5"/>
  <c r="I1416" i="5"/>
  <c r="R1416" i="5"/>
  <c r="H1416" i="5"/>
  <c r="F1416" i="5"/>
  <c r="E1416" i="5"/>
  <c r="X1416" i="5" s="1"/>
  <c r="E1733" i="5"/>
  <c r="X1733" i="5" s="1"/>
  <c r="R1733" i="5"/>
  <c r="J1733" i="5"/>
  <c r="I1733" i="5"/>
  <c r="H1733" i="5"/>
  <c r="F1733" i="5"/>
  <c r="J1436" i="5"/>
  <c r="I1436" i="5"/>
  <c r="H1436" i="5"/>
  <c r="F1436" i="5"/>
  <c r="E1436" i="5"/>
  <c r="X1436" i="5" s="1"/>
  <c r="R1436" i="5"/>
  <c r="I1606" i="5"/>
  <c r="H1606" i="5"/>
  <c r="F1606" i="5"/>
  <c r="R1606" i="5"/>
  <c r="J1606" i="5"/>
  <c r="E1606" i="5"/>
  <c r="X1606" i="5" s="1"/>
  <c r="I1574" i="5"/>
  <c r="H1574" i="5"/>
  <c r="F1574" i="5"/>
  <c r="R1574" i="5"/>
  <c r="J1574" i="5"/>
  <c r="E1574" i="5"/>
  <c r="X1574" i="5" s="1"/>
  <c r="F1357" i="5"/>
  <c r="R1357" i="5"/>
  <c r="E1357" i="5"/>
  <c r="X1357" i="5" s="1"/>
  <c r="J1357" i="5"/>
  <c r="H1357" i="5"/>
  <c r="I1357" i="5"/>
  <c r="R1339" i="5"/>
  <c r="F1339" i="5"/>
  <c r="E1339" i="5"/>
  <c r="X1339" i="5" s="1"/>
  <c r="H1339" i="5"/>
  <c r="J1339" i="5"/>
  <c r="I1339" i="5"/>
  <c r="I1499" i="5"/>
  <c r="H1499" i="5"/>
  <c r="F1499" i="5"/>
  <c r="E1499" i="5"/>
  <c r="X1499" i="5" s="1"/>
  <c r="J1499" i="5"/>
  <c r="R1499" i="5"/>
  <c r="F1361" i="5"/>
  <c r="R1361" i="5"/>
  <c r="I1361" i="5"/>
  <c r="H1361" i="5"/>
  <c r="E1361" i="5"/>
  <c r="X1361" i="5" s="1"/>
  <c r="J1361" i="5"/>
  <c r="F1381" i="5"/>
  <c r="R1381" i="5"/>
  <c r="J1381" i="5"/>
  <c r="I1381" i="5"/>
  <c r="E1381" i="5"/>
  <c r="X1381" i="5" s="1"/>
  <c r="H1381" i="5"/>
  <c r="H1190" i="5"/>
  <c r="E1190" i="5"/>
  <c r="X1190" i="5" s="1"/>
  <c r="J1190" i="5"/>
  <c r="F1190" i="5"/>
  <c r="I1190" i="5"/>
  <c r="R1190" i="5"/>
  <c r="G1435" i="5"/>
  <c r="J1440" i="5"/>
  <c r="H1440" i="5"/>
  <c r="F1440" i="5"/>
  <c r="E1440" i="5"/>
  <c r="X1440" i="5" s="1"/>
  <c r="R1440" i="5"/>
  <c r="I1440" i="5"/>
  <c r="R1140" i="5"/>
  <c r="H1140" i="5"/>
  <c r="F1140" i="5"/>
  <c r="E1140" i="5"/>
  <c r="X1140" i="5" s="1"/>
  <c r="I1140" i="5"/>
  <c r="J1140" i="5"/>
  <c r="G1406" i="5"/>
  <c r="R1387" i="5"/>
  <c r="J1387" i="5"/>
  <c r="I1387" i="5"/>
  <c r="H1387" i="5"/>
  <c r="F1387" i="5"/>
  <c r="E1387" i="5"/>
  <c r="X1387" i="5" s="1"/>
  <c r="I1310" i="5"/>
  <c r="H1310" i="5"/>
  <c r="R1310" i="5"/>
  <c r="J1310" i="5"/>
  <c r="F1310" i="5"/>
  <c r="E1310" i="5"/>
  <c r="X1310" i="5" s="1"/>
  <c r="I1278" i="5"/>
  <c r="H1278" i="5"/>
  <c r="R1278" i="5"/>
  <c r="J1278" i="5"/>
  <c r="F1278" i="5"/>
  <c r="E1278" i="5"/>
  <c r="X1278" i="5" s="1"/>
  <c r="H983" i="5"/>
  <c r="F983" i="5"/>
  <c r="E983" i="5"/>
  <c r="X983" i="5" s="1"/>
  <c r="R983" i="5"/>
  <c r="J983" i="5"/>
  <c r="I983" i="5"/>
  <c r="R1599" i="5"/>
  <c r="J1599" i="5"/>
  <c r="I1599" i="5"/>
  <c r="H1599" i="5"/>
  <c r="F1599" i="5"/>
  <c r="E1599" i="5"/>
  <c r="X1599" i="5" s="1"/>
  <c r="F1169" i="5"/>
  <c r="E1169" i="5"/>
  <c r="X1169" i="5" s="1"/>
  <c r="J1169" i="5"/>
  <c r="I1169" i="5"/>
  <c r="H1169" i="5"/>
  <c r="R1169" i="5"/>
  <c r="H1103" i="5"/>
  <c r="F1103" i="5"/>
  <c r="E1103" i="5"/>
  <c r="X1103" i="5" s="1"/>
  <c r="R1103" i="5"/>
  <c r="I1103" i="5"/>
  <c r="J1103" i="5"/>
  <c r="H1039" i="5"/>
  <c r="F1039" i="5"/>
  <c r="E1039" i="5"/>
  <c r="X1039" i="5" s="1"/>
  <c r="R1039" i="5"/>
  <c r="I1039" i="5"/>
  <c r="J1039" i="5"/>
  <c r="F1257" i="5"/>
  <c r="E1257" i="5"/>
  <c r="X1257" i="5" s="1"/>
  <c r="R1257" i="5"/>
  <c r="J1257" i="5"/>
  <c r="I1257" i="5"/>
  <c r="H1257" i="5"/>
  <c r="H1067" i="5"/>
  <c r="F1067" i="5"/>
  <c r="E1067" i="5"/>
  <c r="X1067" i="5" s="1"/>
  <c r="R1067" i="5"/>
  <c r="J1067" i="5"/>
  <c r="I1067" i="5"/>
  <c r="J1004" i="5"/>
  <c r="I1004" i="5"/>
  <c r="H1004" i="5"/>
  <c r="E1004" i="5"/>
  <c r="X1004" i="5" s="1"/>
  <c r="F1004" i="5"/>
  <c r="R1004" i="5"/>
  <c r="E946" i="5"/>
  <c r="X946" i="5" s="1"/>
  <c r="R946" i="5"/>
  <c r="I946" i="5"/>
  <c r="J946" i="5"/>
  <c r="H946" i="5"/>
  <c r="F946" i="5"/>
  <c r="J1187" i="5"/>
  <c r="I1187" i="5"/>
  <c r="H1187" i="5"/>
  <c r="F1187" i="5"/>
  <c r="E1187" i="5"/>
  <c r="X1187" i="5" s="1"/>
  <c r="R1187" i="5"/>
  <c r="I1143" i="5"/>
  <c r="R1143" i="5"/>
  <c r="J1143" i="5"/>
  <c r="H1143" i="5"/>
  <c r="F1143" i="5"/>
  <c r="E1143" i="5"/>
  <c r="X1143" i="5" s="1"/>
  <c r="R897" i="5"/>
  <c r="I897" i="5"/>
  <c r="H897" i="5"/>
  <c r="F897" i="5"/>
  <c r="E897" i="5"/>
  <c r="X897" i="5" s="1"/>
  <c r="J897" i="5"/>
  <c r="E902" i="5"/>
  <c r="X902" i="5" s="1"/>
  <c r="R902" i="5"/>
  <c r="I902" i="5"/>
  <c r="J902" i="5"/>
  <c r="H902" i="5"/>
  <c r="F902" i="5"/>
  <c r="R885" i="5"/>
  <c r="I885" i="5"/>
  <c r="J885" i="5"/>
  <c r="H885" i="5"/>
  <c r="E885" i="5"/>
  <c r="X885" i="5" s="1"/>
  <c r="F885" i="5"/>
  <c r="I660" i="5"/>
  <c r="H660" i="5"/>
  <c r="F660" i="5"/>
  <c r="E660" i="5"/>
  <c r="X660" i="5" s="1"/>
  <c r="R660" i="5"/>
  <c r="J660" i="5"/>
  <c r="I628" i="5"/>
  <c r="H628" i="5"/>
  <c r="F628" i="5"/>
  <c r="E628" i="5"/>
  <c r="X628" i="5" s="1"/>
  <c r="R628" i="5"/>
  <c r="J628" i="5"/>
  <c r="R586" i="5"/>
  <c r="J586" i="5"/>
  <c r="F586" i="5"/>
  <c r="H586" i="5"/>
  <c r="E586" i="5"/>
  <c r="I586" i="5"/>
  <c r="R570" i="5"/>
  <c r="J570" i="5"/>
  <c r="F570" i="5"/>
  <c r="I570" i="5"/>
  <c r="H570" i="5"/>
  <c r="E570" i="5"/>
  <c r="H588" i="5"/>
  <c r="F588" i="5"/>
  <c r="R588" i="5"/>
  <c r="J588" i="5"/>
  <c r="I588" i="5"/>
  <c r="E588" i="5"/>
  <c r="H552" i="5"/>
  <c r="F552" i="5"/>
  <c r="R552" i="5"/>
  <c r="J552" i="5"/>
  <c r="I552" i="5"/>
  <c r="E552" i="5"/>
  <c r="A16" i="6"/>
  <c r="B34" i="4"/>
  <c r="A21" i="6" s="1"/>
  <c r="F44" i="6"/>
  <c r="H44" i="6" s="1"/>
  <c r="D44" i="6" s="1"/>
  <c r="F34" i="6"/>
  <c r="F39" i="6"/>
  <c r="F54" i="6"/>
  <c r="F65" i="6"/>
  <c r="F49" i="6"/>
  <c r="F29" i="6"/>
  <c r="H29" i="6" s="1"/>
  <c r="G2470" i="5"/>
  <c r="G2485" i="5"/>
  <c r="G2421" i="5"/>
  <c r="F2429" i="5"/>
  <c r="E2429" i="5"/>
  <c r="X2429" i="5" s="1"/>
  <c r="R2429" i="5"/>
  <c r="J2429" i="5"/>
  <c r="I2429" i="5"/>
  <c r="H2429" i="5"/>
  <c r="D6" i="6"/>
  <c r="C6" i="6"/>
  <c r="G2477" i="5"/>
  <c r="H2434" i="5"/>
  <c r="I2434" i="5"/>
  <c r="F2434" i="5"/>
  <c r="E2434" i="5"/>
  <c r="X2434" i="5" s="1"/>
  <c r="R2434" i="5"/>
  <c r="J2434" i="5"/>
  <c r="J2495" i="5"/>
  <c r="I2495" i="5"/>
  <c r="H2495" i="5"/>
  <c r="R2495" i="5"/>
  <c r="F2495" i="5"/>
  <c r="E2495" i="5"/>
  <c r="I2414" i="5"/>
  <c r="H2414" i="5"/>
  <c r="F2414" i="5"/>
  <c r="E2414" i="5"/>
  <c r="X2414" i="5" s="1"/>
  <c r="R2414" i="5"/>
  <c r="J2414" i="5"/>
  <c r="H2390" i="5"/>
  <c r="R2390" i="5"/>
  <c r="J2390" i="5"/>
  <c r="I2390" i="5"/>
  <c r="F2390" i="5"/>
  <c r="E2390" i="5"/>
  <c r="X2390" i="5" s="1"/>
  <c r="G2489" i="5"/>
  <c r="F2351" i="5"/>
  <c r="R2351" i="5"/>
  <c r="J2351" i="5"/>
  <c r="I2351" i="5"/>
  <c r="E2351" i="5"/>
  <c r="X2351" i="5" s="1"/>
  <c r="H2351" i="5"/>
  <c r="H2376" i="5"/>
  <c r="F2376" i="5"/>
  <c r="J2376" i="5"/>
  <c r="I2376" i="5"/>
  <c r="E2376" i="5"/>
  <c r="X2376" i="5" s="1"/>
  <c r="R2376" i="5"/>
  <c r="H2360" i="5"/>
  <c r="F2360" i="5"/>
  <c r="J2360" i="5"/>
  <c r="I2360" i="5"/>
  <c r="E2360" i="5"/>
  <c r="X2360" i="5" s="1"/>
  <c r="R2360" i="5"/>
  <c r="G2342" i="5"/>
  <c r="E2274" i="5"/>
  <c r="X2274" i="5" s="1"/>
  <c r="R2274" i="5"/>
  <c r="J2274" i="5"/>
  <c r="H2274" i="5"/>
  <c r="I2274" i="5"/>
  <c r="G2274" i="5"/>
  <c r="F2274" i="5"/>
  <c r="G2334" i="5"/>
  <c r="G2327" i="5"/>
  <c r="G2282" i="5"/>
  <c r="J2383" i="5"/>
  <c r="I2383" i="5"/>
  <c r="R2383" i="5"/>
  <c r="H2383" i="5"/>
  <c r="F2383" i="5"/>
  <c r="E2383" i="5"/>
  <c r="X2383" i="5" s="1"/>
  <c r="H2229" i="5"/>
  <c r="F2229" i="5"/>
  <c r="R2229" i="5"/>
  <c r="J2229" i="5"/>
  <c r="I2229" i="5"/>
  <c r="E2229" i="5"/>
  <c r="X2229" i="5" s="1"/>
  <c r="G2249" i="5"/>
  <c r="J2230" i="5"/>
  <c r="I2230" i="5"/>
  <c r="H2230" i="5"/>
  <c r="E2230" i="5"/>
  <c r="X2230" i="5" s="1"/>
  <c r="F2230" i="5"/>
  <c r="G2230" i="5"/>
  <c r="R2230" i="5"/>
  <c r="G2166" i="5"/>
  <c r="J2182" i="5"/>
  <c r="I2182" i="5"/>
  <c r="H2182" i="5"/>
  <c r="F2182" i="5"/>
  <c r="E2182" i="5"/>
  <c r="X2182" i="5" s="1"/>
  <c r="R2182" i="5"/>
  <c r="I2162" i="5"/>
  <c r="H2162" i="5"/>
  <c r="F2162" i="5"/>
  <c r="E2162" i="5"/>
  <c r="X2162" i="5" s="1"/>
  <c r="R2162" i="5"/>
  <c r="J2162" i="5"/>
  <c r="F2105" i="5"/>
  <c r="E2105" i="5"/>
  <c r="X2105" i="5" s="1"/>
  <c r="I2105" i="5"/>
  <c r="H2105" i="5"/>
  <c r="R2105" i="5"/>
  <c r="J2105" i="5"/>
  <c r="F2089" i="5"/>
  <c r="E2089" i="5"/>
  <c r="X2089" i="5" s="1"/>
  <c r="I2089" i="5"/>
  <c r="H2089" i="5"/>
  <c r="R2089" i="5"/>
  <c r="J2089" i="5"/>
  <c r="I2146" i="5"/>
  <c r="H2146" i="5"/>
  <c r="F2146" i="5"/>
  <c r="R2146" i="5"/>
  <c r="J2146" i="5"/>
  <c r="E2146" i="5"/>
  <c r="X2146" i="5" s="1"/>
  <c r="R2143" i="5"/>
  <c r="J2143" i="5"/>
  <c r="I2143" i="5"/>
  <c r="H2143" i="5"/>
  <c r="F2143" i="5"/>
  <c r="E2143" i="5"/>
  <c r="X2143" i="5" s="1"/>
  <c r="G2057" i="5"/>
  <c r="I2106" i="5"/>
  <c r="H2106" i="5"/>
  <c r="F2106" i="5"/>
  <c r="R2106" i="5"/>
  <c r="J2106" i="5"/>
  <c r="E2106" i="5"/>
  <c r="X2106" i="5" s="1"/>
  <c r="G2094" i="5"/>
  <c r="R2067" i="5"/>
  <c r="J2067" i="5"/>
  <c r="H2067" i="5"/>
  <c r="G2067" i="5"/>
  <c r="F2067" i="5"/>
  <c r="E2067" i="5"/>
  <c r="X2067" i="5" s="1"/>
  <c r="I2067" i="5"/>
  <c r="G2174" i="5"/>
  <c r="I2048" i="5"/>
  <c r="H2048" i="5"/>
  <c r="F2048" i="5"/>
  <c r="E2048" i="5"/>
  <c r="X2048" i="5" s="1"/>
  <c r="R2048" i="5"/>
  <c r="J2048" i="5"/>
  <c r="R1961" i="5"/>
  <c r="J1961" i="5"/>
  <c r="I1961" i="5"/>
  <c r="H1961" i="5"/>
  <c r="F1961" i="5"/>
  <c r="E1961" i="5"/>
  <c r="X1961" i="5" s="1"/>
  <c r="G1945" i="5"/>
  <c r="F1855" i="5"/>
  <c r="E1855" i="5"/>
  <c r="X1855" i="5" s="1"/>
  <c r="J1855" i="5"/>
  <c r="H1855" i="5"/>
  <c r="R1855" i="5"/>
  <c r="I1855" i="5"/>
  <c r="G1852" i="5"/>
  <c r="I1868" i="5"/>
  <c r="H1868" i="5"/>
  <c r="F1868" i="5"/>
  <c r="E1868" i="5"/>
  <c r="X1868" i="5" s="1"/>
  <c r="R1868" i="5"/>
  <c r="J1868" i="5"/>
  <c r="I1848" i="5"/>
  <c r="H1848" i="5"/>
  <c r="F1848" i="5"/>
  <c r="R1848" i="5"/>
  <c r="J1848" i="5"/>
  <c r="E1848" i="5"/>
  <c r="X1848" i="5" s="1"/>
  <c r="G1929" i="5"/>
  <c r="G1790" i="5"/>
  <c r="I1828" i="5"/>
  <c r="F1828" i="5"/>
  <c r="E1828" i="5"/>
  <c r="X1828" i="5" s="1"/>
  <c r="R1828" i="5"/>
  <c r="J1828" i="5"/>
  <c r="H1828" i="5"/>
  <c r="G1811" i="5"/>
  <c r="H1786" i="5"/>
  <c r="F1786" i="5"/>
  <c r="E1786" i="5"/>
  <c r="X1786" i="5" s="1"/>
  <c r="R1786" i="5"/>
  <c r="J1786" i="5"/>
  <c r="I1786" i="5"/>
  <c r="I1921" i="5"/>
  <c r="H1921" i="5"/>
  <c r="F1921" i="5"/>
  <c r="R1921" i="5"/>
  <c r="J1921" i="5"/>
  <c r="E1921" i="5"/>
  <c r="X1921" i="5" s="1"/>
  <c r="E1895" i="5"/>
  <c r="X1895" i="5" s="1"/>
  <c r="J1895" i="5"/>
  <c r="R1895" i="5"/>
  <c r="I1895" i="5"/>
  <c r="H1895" i="5"/>
  <c r="F1895" i="5"/>
  <c r="G1981" i="5"/>
  <c r="G2001" i="5"/>
  <c r="R1742" i="5"/>
  <c r="E1742" i="5"/>
  <c r="X1742" i="5" s="1"/>
  <c r="J1742" i="5"/>
  <c r="I1742" i="5"/>
  <c r="F1742" i="5"/>
  <c r="H1742" i="5"/>
  <c r="G2013" i="5"/>
  <c r="I1739" i="5"/>
  <c r="E1739" i="5"/>
  <c r="X1739" i="5" s="1"/>
  <c r="G1739" i="5"/>
  <c r="F1739" i="5"/>
  <c r="R1739" i="5"/>
  <c r="H1739" i="5"/>
  <c r="J1739" i="5"/>
  <c r="I1729" i="5"/>
  <c r="H1729" i="5"/>
  <c r="F1729" i="5"/>
  <c r="E1729" i="5"/>
  <c r="X1729" i="5" s="1"/>
  <c r="R1729" i="5"/>
  <c r="J1729" i="5"/>
  <c r="I1713" i="5"/>
  <c r="H1713" i="5"/>
  <c r="F1713" i="5"/>
  <c r="E1713" i="5"/>
  <c r="X1713" i="5" s="1"/>
  <c r="R1713" i="5"/>
  <c r="J1713" i="5"/>
  <c r="I1697" i="5"/>
  <c r="H1697" i="5"/>
  <c r="F1697" i="5"/>
  <c r="E1697" i="5"/>
  <c r="X1697" i="5" s="1"/>
  <c r="R1697" i="5"/>
  <c r="J1697" i="5"/>
  <c r="I1681" i="5"/>
  <c r="H1681" i="5"/>
  <c r="F1681" i="5"/>
  <c r="E1681" i="5"/>
  <c r="X1681" i="5" s="1"/>
  <c r="R1681" i="5"/>
  <c r="J1681" i="5"/>
  <c r="I1665" i="5"/>
  <c r="H1665" i="5"/>
  <c r="F1665" i="5"/>
  <c r="E1665" i="5"/>
  <c r="X1665" i="5" s="1"/>
  <c r="R1665" i="5"/>
  <c r="J1665" i="5"/>
  <c r="I1649" i="5"/>
  <c r="H1649" i="5"/>
  <c r="F1649" i="5"/>
  <c r="E1649" i="5"/>
  <c r="X1649" i="5" s="1"/>
  <c r="R1649" i="5"/>
  <c r="J1649" i="5"/>
  <c r="I1633" i="5"/>
  <c r="H1633" i="5"/>
  <c r="F1633" i="5"/>
  <c r="E1633" i="5"/>
  <c r="X1633" i="5" s="1"/>
  <c r="R1633" i="5"/>
  <c r="J1633" i="5"/>
  <c r="F1617" i="5"/>
  <c r="E1617" i="5"/>
  <c r="X1617" i="5" s="1"/>
  <c r="R1617" i="5"/>
  <c r="J1617" i="5"/>
  <c r="I1617" i="5"/>
  <c r="H1617" i="5"/>
  <c r="F1601" i="5"/>
  <c r="E1601" i="5"/>
  <c r="X1601" i="5" s="1"/>
  <c r="R1601" i="5"/>
  <c r="J1601" i="5"/>
  <c r="I1601" i="5"/>
  <c r="H1601" i="5"/>
  <c r="F1585" i="5"/>
  <c r="E1585" i="5"/>
  <c r="X1585" i="5" s="1"/>
  <c r="R1585" i="5"/>
  <c r="J1585" i="5"/>
  <c r="I1585" i="5"/>
  <c r="H1585" i="5"/>
  <c r="F1569" i="5"/>
  <c r="E1569" i="5"/>
  <c r="X1569" i="5" s="1"/>
  <c r="R1569" i="5"/>
  <c r="J1569" i="5"/>
  <c r="I1569" i="5"/>
  <c r="H1569" i="5"/>
  <c r="F1553" i="5"/>
  <c r="E1553" i="5"/>
  <c r="X1553" i="5" s="1"/>
  <c r="R1553" i="5"/>
  <c r="J1553" i="5"/>
  <c r="I1553" i="5"/>
  <c r="H1553" i="5"/>
  <c r="R1849" i="5"/>
  <c r="J1849" i="5"/>
  <c r="I1849" i="5"/>
  <c r="H1849" i="5"/>
  <c r="F1849" i="5"/>
  <c r="E1849" i="5"/>
  <c r="X1849" i="5" s="1"/>
  <c r="G1743" i="5"/>
  <c r="R1642" i="5"/>
  <c r="J1642" i="5"/>
  <c r="I1642" i="5"/>
  <c r="H1642" i="5"/>
  <c r="F1642" i="5"/>
  <c r="E1642" i="5"/>
  <c r="X1642" i="5" s="1"/>
  <c r="H1766" i="5"/>
  <c r="F1766" i="5"/>
  <c r="E1766" i="5"/>
  <c r="X1766" i="5" s="1"/>
  <c r="R1766" i="5"/>
  <c r="J1766" i="5"/>
  <c r="I1766" i="5"/>
  <c r="G1638" i="5"/>
  <c r="G1857" i="5"/>
  <c r="G1730" i="5"/>
  <c r="R1694" i="5"/>
  <c r="J1694" i="5"/>
  <c r="I1694" i="5"/>
  <c r="H1694" i="5"/>
  <c r="F1694" i="5"/>
  <c r="E1694" i="5"/>
  <c r="X1694" i="5" s="1"/>
  <c r="R1630" i="5"/>
  <c r="J1630" i="5"/>
  <c r="I1630" i="5"/>
  <c r="H1630" i="5"/>
  <c r="F1630" i="5"/>
  <c r="E1630" i="5"/>
  <c r="X1630" i="5" s="1"/>
  <c r="J1759" i="5"/>
  <c r="I1759" i="5"/>
  <c r="H1759" i="5"/>
  <c r="E1759" i="5"/>
  <c r="X1759" i="5" s="1"/>
  <c r="R1759" i="5"/>
  <c r="F1759" i="5"/>
  <c r="G1735" i="5"/>
  <c r="R1682" i="5"/>
  <c r="J1682" i="5"/>
  <c r="I1682" i="5"/>
  <c r="H1682" i="5"/>
  <c r="F1682" i="5"/>
  <c r="E1682" i="5"/>
  <c r="X1682" i="5" s="1"/>
  <c r="I1539" i="5"/>
  <c r="H1539" i="5"/>
  <c r="F1539" i="5"/>
  <c r="E1539" i="5"/>
  <c r="X1539" i="5" s="1"/>
  <c r="R1539" i="5"/>
  <c r="J1539" i="5"/>
  <c r="J1432" i="5"/>
  <c r="I1432" i="5"/>
  <c r="H1432" i="5"/>
  <c r="R1432" i="5"/>
  <c r="F1432" i="5"/>
  <c r="E1432" i="5"/>
  <c r="X1432" i="5" s="1"/>
  <c r="J1424" i="5"/>
  <c r="I1424" i="5"/>
  <c r="H1424" i="5"/>
  <c r="R1424" i="5"/>
  <c r="F1424" i="5"/>
  <c r="E1424" i="5"/>
  <c r="X1424" i="5" s="1"/>
  <c r="G1416" i="5"/>
  <c r="G1436" i="5"/>
  <c r="G1606" i="5"/>
  <c r="I1594" i="5"/>
  <c r="H1594" i="5"/>
  <c r="F1594" i="5"/>
  <c r="R1594" i="5"/>
  <c r="J1594" i="5"/>
  <c r="E1594" i="5"/>
  <c r="X1594" i="5" s="1"/>
  <c r="G1574" i="5"/>
  <c r="I1562" i="5"/>
  <c r="H1562" i="5"/>
  <c r="F1562" i="5"/>
  <c r="R1562" i="5"/>
  <c r="J1562" i="5"/>
  <c r="E1562" i="5"/>
  <c r="X1562" i="5" s="1"/>
  <c r="G1357" i="5"/>
  <c r="H1471" i="5"/>
  <c r="F1471" i="5"/>
  <c r="E1471" i="5"/>
  <c r="X1471" i="5" s="1"/>
  <c r="I1471" i="5"/>
  <c r="R1471" i="5"/>
  <c r="J1471" i="5"/>
  <c r="H1443" i="5"/>
  <c r="F1443" i="5"/>
  <c r="E1443" i="5"/>
  <c r="X1443" i="5" s="1"/>
  <c r="J1443" i="5"/>
  <c r="I1443" i="5"/>
  <c r="R1443" i="5"/>
  <c r="G1443" i="5"/>
  <c r="F1414" i="5"/>
  <c r="R1414" i="5"/>
  <c r="J1414" i="5"/>
  <c r="I1414" i="5"/>
  <c r="E1414" i="5"/>
  <c r="X1414" i="5" s="1"/>
  <c r="H1414" i="5"/>
  <c r="G1414" i="5"/>
  <c r="I1358" i="5"/>
  <c r="H1358" i="5"/>
  <c r="E1358" i="5"/>
  <c r="X1358" i="5" s="1"/>
  <c r="R1358" i="5"/>
  <c r="G1358" i="5"/>
  <c r="F1358" i="5"/>
  <c r="J1358" i="5"/>
  <c r="G1339" i="5"/>
  <c r="G1455" i="5"/>
  <c r="G1531" i="5"/>
  <c r="H1419" i="5"/>
  <c r="E1419" i="5"/>
  <c r="X1419" i="5" s="1"/>
  <c r="R1419" i="5"/>
  <c r="F1419" i="5"/>
  <c r="J1419" i="5"/>
  <c r="I1419" i="5"/>
  <c r="G1361" i="5"/>
  <c r="R1575" i="5"/>
  <c r="J1575" i="5"/>
  <c r="I1575" i="5"/>
  <c r="H1575" i="5"/>
  <c r="F1575" i="5"/>
  <c r="E1575" i="5"/>
  <c r="X1575" i="5" s="1"/>
  <c r="H1427" i="5"/>
  <c r="E1427" i="5"/>
  <c r="X1427" i="5" s="1"/>
  <c r="R1427" i="5"/>
  <c r="F1427" i="5"/>
  <c r="J1427" i="5"/>
  <c r="I1427" i="5"/>
  <c r="G1381" i="5"/>
  <c r="G1190" i="5"/>
  <c r="H1158" i="5"/>
  <c r="E1158" i="5"/>
  <c r="X1158" i="5" s="1"/>
  <c r="J1158" i="5"/>
  <c r="R1158" i="5"/>
  <c r="I1158" i="5"/>
  <c r="F1158" i="5"/>
  <c r="E1149" i="5"/>
  <c r="X1149" i="5" s="1"/>
  <c r="H1149" i="5"/>
  <c r="F1149" i="5"/>
  <c r="R1149" i="5"/>
  <c r="I1149" i="5"/>
  <c r="J1149" i="5"/>
  <c r="H1238" i="5"/>
  <c r="R1238" i="5"/>
  <c r="J1238" i="5"/>
  <c r="I1238" i="5"/>
  <c r="F1238" i="5"/>
  <c r="E1238" i="5"/>
  <c r="X1238" i="5" s="1"/>
  <c r="H1174" i="5"/>
  <c r="R1174" i="5"/>
  <c r="J1174" i="5"/>
  <c r="I1174" i="5"/>
  <c r="F1174" i="5"/>
  <c r="E1174" i="5"/>
  <c r="X1174" i="5" s="1"/>
  <c r="G1440" i="5"/>
  <c r="R1555" i="5"/>
  <c r="J1555" i="5"/>
  <c r="I1555" i="5"/>
  <c r="H1555" i="5"/>
  <c r="F1555" i="5"/>
  <c r="E1555" i="5"/>
  <c r="X1555" i="5" s="1"/>
  <c r="H1075" i="5"/>
  <c r="F1075" i="5"/>
  <c r="E1075" i="5"/>
  <c r="X1075" i="5" s="1"/>
  <c r="R1075" i="5"/>
  <c r="I1075" i="5"/>
  <c r="J1075" i="5"/>
  <c r="G1310" i="5"/>
  <c r="I1306" i="5"/>
  <c r="H1306" i="5"/>
  <c r="R1306" i="5"/>
  <c r="J1306" i="5"/>
  <c r="F1306" i="5"/>
  <c r="E1306" i="5"/>
  <c r="X1306" i="5" s="1"/>
  <c r="G1278" i="5"/>
  <c r="I1274" i="5"/>
  <c r="H1274" i="5"/>
  <c r="R1274" i="5"/>
  <c r="J1274" i="5"/>
  <c r="F1274" i="5"/>
  <c r="E1274" i="5"/>
  <c r="X1274" i="5" s="1"/>
  <c r="J1456" i="5"/>
  <c r="H1456" i="5"/>
  <c r="F1456" i="5"/>
  <c r="E1456" i="5"/>
  <c r="X1456" i="5" s="1"/>
  <c r="R1456" i="5"/>
  <c r="I1456" i="5"/>
  <c r="H999" i="5"/>
  <c r="F999" i="5"/>
  <c r="E999" i="5"/>
  <c r="X999" i="5" s="1"/>
  <c r="R999" i="5"/>
  <c r="I999" i="5"/>
  <c r="J999" i="5"/>
  <c r="G983" i="5"/>
  <c r="F1333" i="5"/>
  <c r="E1333" i="5"/>
  <c r="X1333" i="5" s="1"/>
  <c r="R1333" i="5"/>
  <c r="J1333" i="5"/>
  <c r="I1333" i="5"/>
  <c r="H1333" i="5"/>
  <c r="F1325" i="5"/>
  <c r="E1325" i="5"/>
  <c r="X1325" i="5" s="1"/>
  <c r="R1325" i="5"/>
  <c r="J1325" i="5"/>
  <c r="I1325" i="5"/>
  <c r="H1325" i="5"/>
  <c r="F1317" i="5"/>
  <c r="E1317" i="5"/>
  <c r="X1317" i="5" s="1"/>
  <c r="R1317" i="5"/>
  <c r="J1317" i="5"/>
  <c r="I1317" i="5"/>
  <c r="H1317" i="5"/>
  <c r="F1309" i="5"/>
  <c r="E1309" i="5"/>
  <c r="X1309" i="5" s="1"/>
  <c r="R1309" i="5"/>
  <c r="J1309" i="5"/>
  <c r="I1309" i="5"/>
  <c r="H1309" i="5"/>
  <c r="F1301" i="5"/>
  <c r="E1301" i="5"/>
  <c r="X1301" i="5" s="1"/>
  <c r="R1301" i="5"/>
  <c r="J1301" i="5"/>
  <c r="I1301" i="5"/>
  <c r="H1301" i="5"/>
  <c r="F1293" i="5"/>
  <c r="E1293" i="5"/>
  <c r="X1293" i="5" s="1"/>
  <c r="R1293" i="5"/>
  <c r="J1293" i="5"/>
  <c r="I1293" i="5"/>
  <c r="H1293" i="5"/>
  <c r="F1285" i="5"/>
  <c r="E1285" i="5"/>
  <c r="X1285" i="5" s="1"/>
  <c r="R1285" i="5"/>
  <c r="J1285" i="5"/>
  <c r="I1285" i="5"/>
  <c r="H1285" i="5"/>
  <c r="F1277" i="5"/>
  <c r="E1277" i="5"/>
  <c r="X1277" i="5" s="1"/>
  <c r="R1277" i="5"/>
  <c r="J1277" i="5"/>
  <c r="I1277" i="5"/>
  <c r="H1277" i="5"/>
  <c r="F1269" i="5"/>
  <c r="E1269" i="5"/>
  <c r="X1269" i="5" s="1"/>
  <c r="R1269" i="5"/>
  <c r="J1269" i="5"/>
  <c r="I1269" i="5"/>
  <c r="H1269" i="5"/>
  <c r="G1103" i="5"/>
  <c r="G1039" i="5"/>
  <c r="E943" i="5"/>
  <c r="X943" i="5" s="1"/>
  <c r="R943" i="5"/>
  <c r="J943" i="5"/>
  <c r="I943" i="5"/>
  <c r="F943" i="5"/>
  <c r="H943" i="5"/>
  <c r="G1257" i="5"/>
  <c r="G1067" i="5"/>
  <c r="F1261" i="5"/>
  <c r="E1261" i="5"/>
  <c r="X1261" i="5" s="1"/>
  <c r="R1261" i="5"/>
  <c r="J1261" i="5"/>
  <c r="I1261" i="5"/>
  <c r="H1261" i="5"/>
  <c r="J1020" i="5"/>
  <c r="I1020" i="5"/>
  <c r="H1020" i="5"/>
  <c r="E1020" i="5"/>
  <c r="X1020" i="5" s="1"/>
  <c r="F1020" i="5"/>
  <c r="R1020" i="5"/>
  <c r="G1004" i="5"/>
  <c r="R945" i="5"/>
  <c r="I945" i="5"/>
  <c r="J945" i="5"/>
  <c r="H945" i="5"/>
  <c r="E945" i="5"/>
  <c r="X945" i="5" s="1"/>
  <c r="F945" i="5"/>
  <c r="R957" i="5"/>
  <c r="J957" i="5"/>
  <c r="I957" i="5"/>
  <c r="E957" i="5"/>
  <c r="X957" i="5" s="1"/>
  <c r="F957" i="5"/>
  <c r="H957" i="5"/>
  <c r="I1346" i="5"/>
  <c r="E1346" i="5"/>
  <c r="X1346" i="5" s="1"/>
  <c r="R1346" i="5"/>
  <c r="J1346" i="5"/>
  <c r="H1346" i="5"/>
  <c r="F1346" i="5"/>
  <c r="R949" i="5"/>
  <c r="J949" i="5"/>
  <c r="I949" i="5"/>
  <c r="H949" i="5"/>
  <c r="F949" i="5"/>
  <c r="E949" i="5"/>
  <c r="X949" i="5" s="1"/>
  <c r="R1152" i="5"/>
  <c r="J1152" i="5"/>
  <c r="I1152" i="5"/>
  <c r="H1152" i="5"/>
  <c r="E1152" i="5"/>
  <c r="X1152" i="5" s="1"/>
  <c r="F1152" i="5"/>
  <c r="G897" i="5"/>
  <c r="R881" i="5"/>
  <c r="I881" i="5"/>
  <c r="H881" i="5"/>
  <c r="F881" i="5"/>
  <c r="E881" i="5"/>
  <c r="X881" i="5" s="1"/>
  <c r="J881" i="5"/>
  <c r="R901" i="5"/>
  <c r="I901" i="5"/>
  <c r="J901" i="5"/>
  <c r="H901" i="5"/>
  <c r="E901" i="5"/>
  <c r="X901" i="5" s="1"/>
  <c r="F901" i="5"/>
  <c r="R889" i="5"/>
  <c r="I889" i="5"/>
  <c r="H889" i="5"/>
  <c r="E889" i="5"/>
  <c r="X889" i="5" s="1"/>
  <c r="J889" i="5"/>
  <c r="F889" i="5"/>
  <c r="G885" i="5"/>
  <c r="G969" i="5"/>
  <c r="G870" i="5"/>
  <c r="J976" i="5"/>
  <c r="I976" i="5"/>
  <c r="H976" i="5"/>
  <c r="E976" i="5"/>
  <c r="X976" i="5" s="1"/>
  <c r="R976" i="5"/>
  <c r="F976" i="5"/>
  <c r="F848" i="5"/>
  <c r="E848" i="5"/>
  <c r="X848" i="5" s="1"/>
  <c r="R848" i="5"/>
  <c r="I848" i="5"/>
  <c r="J848" i="5"/>
  <c r="H848" i="5"/>
  <c r="G652" i="5"/>
  <c r="G620" i="5"/>
  <c r="I648" i="5"/>
  <c r="H648" i="5"/>
  <c r="F648" i="5"/>
  <c r="E648" i="5"/>
  <c r="X648" i="5" s="1"/>
  <c r="R648" i="5"/>
  <c r="J648" i="5"/>
  <c r="I616" i="5"/>
  <c r="H616" i="5"/>
  <c r="F616" i="5"/>
  <c r="E616" i="5"/>
  <c r="X616" i="5" s="1"/>
  <c r="R616" i="5"/>
  <c r="J616" i="5"/>
  <c r="G574" i="5"/>
  <c r="J702" i="5"/>
  <c r="I702" i="5"/>
  <c r="E702" i="5"/>
  <c r="X702" i="5" s="1"/>
  <c r="R702" i="5"/>
  <c r="H702" i="5"/>
  <c r="F702" i="5"/>
  <c r="I592" i="5"/>
  <c r="H592" i="5"/>
  <c r="F592" i="5"/>
  <c r="R592" i="5"/>
  <c r="J592" i="5"/>
  <c r="E592" i="5"/>
  <c r="G588" i="5"/>
  <c r="F532" i="5"/>
  <c r="R532" i="5"/>
  <c r="H532" i="5"/>
  <c r="E532" i="5"/>
  <c r="J532" i="5"/>
  <c r="T532" i="5" s="1"/>
  <c r="I532" i="5"/>
  <c r="H568" i="5"/>
  <c r="F568" i="5"/>
  <c r="R568" i="5"/>
  <c r="J568" i="5"/>
  <c r="I568" i="5"/>
  <c r="E568" i="5"/>
  <c r="H572" i="5"/>
  <c r="F572" i="5"/>
  <c r="R572" i="5"/>
  <c r="J572" i="5"/>
  <c r="I572" i="5"/>
  <c r="E572" i="5"/>
  <c r="G552" i="5"/>
  <c r="S565" i="5"/>
  <c r="S541" i="5"/>
  <c r="S545" i="5"/>
  <c r="S562" i="5"/>
  <c r="T573" i="5"/>
  <c r="T579" i="5"/>
  <c r="T528" i="5"/>
  <c r="T536" i="5"/>
  <c r="T517" i="5"/>
  <c r="T574" i="5"/>
  <c r="T524" i="5"/>
  <c r="T568" i="5"/>
  <c r="S522" i="5"/>
  <c r="S534" i="5"/>
  <c r="T561" i="5"/>
  <c r="T591" i="5"/>
  <c r="T587" i="5"/>
  <c r="T566" i="5"/>
  <c r="T552" i="5"/>
  <c r="S589" i="5"/>
  <c r="S529" i="5"/>
  <c r="S530" i="5"/>
  <c r="T564" i="5"/>
  <c r="T548" i="5"/>
  <c r="S527" i="5"/>
  <c r="S515" i="5"/>
  <c r="S593" i="5"/>
  <c r="T577" i="5"/>
  <c r="T582" i="5"/>
  <c r="T520" i="5"/>
  <c r="T560" i="5"/>
  <c r="T570" i="5"/>
  <c r="S581" i="5"/>
  <c r="S511" i="5"/>
  <c r="S513" i="5"/>
  <c r="S557" i="5"/>
  <c r="S558" i="5"/>
  <c r="S550" i="5"/>
  <c r="S518" i="5"/>
  <c r="T607" i="5"/>
  <c r="T578" i="5"/>
  <c r="T608" i="5"/>
  <c r="T588" i="5"/>
  <c r="S546" i="5"/>
  <c r="S543" i="5"/>
  <c r="S525" i="5"/>
  <c r="T595" i="5"/>
  <c r="T576" i="5"/>
  <c r="T533" i="5"/>
  <c r="T516" i="5"/>
  <c r="T584" i="5"/>
  <c r="T553" i="5"/>
  <c r="S539" i="5"/>
  <c r="S519" i="5"/>
  <c r="S549" i="5"/>
  <c r="S535" i="5"/>
  <c r="S514" i="5"/>
  <c r="T594" i="5"/>
  <c r="T590" i="5"/>
  <c r="T521" i="5"/>
  <c r="T556" i="5"/>
  <c r="T580" i="5"/>
  <c r="T586" i="5"/>
  <c r="T592" i="5"/>
  <c r="S554" i="5"/>
  <c r="S569" i="5"/>
  <c r="S526" i="5"/>
  <c r="T575" i="5"/>
  <c r="T523" i="5"/>
  <c r="T540" i="5"/>
  <c r="T537" i="5"/>
  <c r="T544" i="5"/>
  <c r="T512" i="5"/>
  <c r="T572" i="5"/>
  <c r="X588" i="5" l="1"/>
  <c r="X596" i="5"/>
  <c r="S596" i="5"/>
  <c r="X598" i="5"/>
  <c r="S598" i="5"/>
  <c r="X610" i="5"/>
  <c r="S610" i="5"/>
  <c r="X537" i="5"/>
  <c r="X576" i="5"/>
  <c r="X600" i="5"/>
  <c r="S600" i="5"/>
  <c r="X520" i="5"/>
  <c r="X517" i="5"/>
  <c r="X521" i="5"/>
  <c r="X566" i="5"/>
  <c r="X595" i="5"/>
  <c r="X523" i="5"/>
  <c r="X577" i="5"/>
  <c r="X564" i="5"/>
  <c r="X516" i="5"/>
  <c r="X590" i="5"/>
  <c r="X594" i="5"/>
  <c r="X599" i="5"/>
  <c r="S599" i="5"/>
  <c r="X568" i="5"/>
  <c r="X552" i="5"/>
  <c r="X524" i="5"/>
  <c r="X536" i="5"/>
  <c r="X528" i="5"/>
  <c r="X591" i="5"/>
  <c r="X532" i="5"/>
  <c r="S532" i="5"/>
  <c r="X512" i="5"/>
  <c r="X608" i="5"/>
  <c r="X560" i="5"/>
  <c r="X544" i="5"/>
  <c r="X574" i="5"/>
  <c r="X533" i="5"/>
  <c r="X540" i="5"/>
  <c r="X587" i="5"/>
  <c r="X601" i="5"/>
  <c r="S601" i="5"/>
  <c r="X561" i="5"/>
  <c r="X572" i="5"/>
  <c r="X586" i="5"/>
  <c r="X548" i="5"/>
  <c r="X602" i="5"/>
  <c r="S602" i="5"/>
  <c r="X604" i="5"/>
  <c r="S604" i="5"/>
  <c r="X570" i="5"/>
  <c r="X580" i="5"/>
  <c r="X553" i="5"/>
  <c r="X606" i="5"/>
  <c r="S606" i="5"/>
  <c r="X578" i="5"/>
  <c r="X556" i="5"/>
  <c r="X575" i="5"/>
  <c r="X579" i="5"/>
  <c r="X555" i="5"/>
  <c r="X592" i="5"/>
  <c r="X584" i="5"/>
  <c r="X582" i="5"/>
  <c r="X607" i="5"/>
  <c r="X573" i="5"/>
  <c r="H39" i="6"/>
  <c r="D39" i="6" s="1"/>
  <c r="H26" i="6"/>
  <c r="D26" i="6" s="1"/>
  <c r="H24" i="6"/>
  <c r="C24" i="6" s="1"/>
  <c r="H35" i="6"/>
  <c r="D35" i="6" s="1"/>
  <c r="H40" i="6"/>
  <c r="D40" i="6" s="1"/>
  <c r="H46" i="6"/>
  <c r="D46" i="6" s="1"/>
  <c r="H31" i="6"/>
  <c r="C31" i="6" s="1"/>
  <c r="C29" i="6"/>
  <c r="D29" i="6"/>
  <c r="H30" i="6"/>
  <c r="F69" i="6"/>
  <c r="H49" i="6"/>
  <c r="D49" i="6" s="1"/>
  <c r="H34" i="6"/>
  <c r="H32" i="6"/>
  <c r="C45" i="6"/>
  <c r="C51" i="6"/>
  <c r="D19" i="6"/>
  <c r="C19" i="6"/>
  <c r="K65" i="6"/>
  <c r="D27" i="6"/>
  <c r="C27" i="6"/>
  <c r="C36" i="6"/>
  <c r="C42" i="6"/>
  <c r="C41" i="6"/>
  <c r="C20" i="6"/>
  <c r="D20" i="6"/>
  <c r="C2" i="6"/>
  <c r="B2" i="6"/>
  <c r="F57" i="6"/>
  <c r="H57" i="6" s="1"/>
  <c r="H54" i="6"/>
  <c r="F62" i="6"/>
  <c r="H62" i="6" s="1"/>
  <c r="F58" i="6"/>
  <c r="H58" i="6" s="1"/>
  <c r="F60" i="6"/>
  <c r="H60" i="6" s="1"/>
  <c r="F63" i="6"/>
  <c r="H63" i="6" s="1"/>
  <c r="F59" i="6"/>
  <c r="H59" i="6" s="1"/>
  <c r="F55" i="6"/>
  <c r="C37" i="6"/>
  <c r="D25" i="6"/>
  <c r="C25" i="6"/>
  <c r="D21" i="6"/>
  <c r="C21" i="6"/>
  <c r="D22" i="6"/>
  <c r="C22" i="6"/>
  <c r="H47" i="6"/>
  <c r="D47" i="6" s="1"/>
  <c r="C52" i="6"/>
  <c r="C50" i="6"/>
  <c r="C44" i="6"/>
  <c r="S588" i="5"/>
  <c r="S520" i="5"/>
  <c r="S595" i="5"/>
  <c r="S590" i="5"/>
  <c r="S568" i="5"/>
  <c r="S552" i="5"/>
  <c r="S524" i="5"/>
  <c r="S561" i="5"/>
  <c r="S570" i="5"/>
  <c r="S578" i="5"/>
  <c r="S575" i="5"/>
  <c r="S607" i="5"/>
  <c r="S516" i="5"/>
  <c r="S528" i="5"/>
  <c r="S533" i="5"/>
  <c r="S586" i="5"/>
  <c r="S553" i="5"/>
  <c r="S521" i="5"/>
  <c r="S564" i="5"/>
  <c r="S591" i="5"/>
  <c r="S544" i="5"/>
  <c r="S537" i="5"/>
  <c r="S566" i="5"/>
  <c r="S577" i="5"/>
  <c r="S594" i="5"/>
  <c r="S512" i="5"/>
  <c r="S556" i="5"/>
  <c r="S555" i="5"/>
  <c r="S548" i="5"/>
  <c r="S580" i="5"/>
  <c r="S579" i="5"/>
  <c r="S536" i="5"/>
  <c r="S540" i="5"/>
  <c r="S572" i="5"/>
  <c r="S560" i="5"/>
  <c r="S573" i="5"/>
  <c r="S576" i="5"/>
  <c r="S517" i="5"/>
  <c r="S523" i="5"/>
  <c r="S608" i="5"/>
  <c r="S574" i="5"/>
  <c r="S584" i="5"/>
  <c r="S582" i="5"/>
  <c r="S587" i="5"/>
  <c r="S592" i="5"/>
  <c r="C26" i="6" l="1"/>
  <c r="C40" i="6"/>
  <c r="D24" i="6"/>
  <c r="G68" i="6"/>
  <c r="H68" i="6" s="1"/>
  <c r="D68" i="6" s="1"/>
  <c r="C39" i="6"/>
  <c r="C35" i="6"/>
  <c r="C46" i="6"/>
  <c r="C34" i="6"/>
  <c r="D34" i="6"/>
  <c r="D31" i="6"/>
  <c r="C30" i="6"/>
  <c r="D30" i="6"/>
  <c r="C32" i="6"/>
  <c r="D32" i="6"/>
  <c r="G66" i="6"/>
  <c r="H66" i="6" s="1"/>
  <c r="C66" i="6" s="1"/>
  <c r="G67" i="6"/>
  <c r="H67" i="6" s="1"/>
  <c r="D67" i="6" s="1"/>
  <c r="G65" i="6"/>
  <c r="H65" i="6" s="1"/>
  <c r="C65" i="6" s="1"/>
  <c r="C49" i="6"/>
  <c r="C47" i="6"/>
  <c r="C60" i="6"/>
  <c r="D60" i="6"/>
  <c r="D58" i="6"/>
  <c r="C58" i="6"/>
  <c r="D63" i="6"/>
  <c r="C63" i="6"/>
  <c r="C62" i="6"/>
  <c r="D62" i="6"/>
  <c r="C54" i="6"/>
  <c r="D54" i="6"/>
  <c r="D57" i="6"/>
  <c r="C57" i="6"/>
  <c r="F56" i="6"/>
  <c r="H56" i="6" s="1"/>
  <c r="H55" i="6"/>
  <c r="D59" i="6"/>
  <c r="C59" i="6"/>
  <c r="C68" i="6" l="1"/>
  <c r="D65" i="6"/>
  <c r="D66" i="6"/>
  <c r="C67" i="6"/>
  <c r="G69" i="6"/>
  <c r="D55" i="6"/>
  <c r="C55" i="6"/>
  <c r="D56" i="6"/>
  <c r="C56" i="6"/>
  <c r="H69" i="6" l="1"/>
  <c r="H70" i="6" s="1"/>
  <c r="D2" i="6" s="1"/>
  <c r="C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<sst xmlns="http://schemas.openxmlformats.org/spreadsheetml/2006/main" count="28949" uniqueCount="16996">
  <si>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</si>
  <si>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</si>
  <si>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</si>
  <si>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</si>
  <si>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</si>
  <si>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</si>
  <si>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</si>
  <si>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</si>
  <si>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</si>
  <si>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</si>
  <si>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</si>
  <si>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</si>
  <si>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</si>
  <si>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</si>
  <si>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</si>
  <si>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</si>
  <si>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</si>
  <si>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</si>
  <si>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</si>
  <si>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</si>
  <si>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</si>
  <si>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</si>
  <si>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</si>
  <si>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</si>
  <si>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</si>
  <si>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</si>
  <si>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</si>
  <si>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</si>
  <si>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</si>
  <si>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</si>
  <si>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</si>
  <si>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</si>
  <si>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</si>
  <si>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</si>
  <si>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</si>
  <si>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</si>
  <si>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</si>
  <si>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</si>
  <si>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</si>
  <si>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</si>
  <si>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</si>
  <si>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</si>
  <si>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</si>
  <si>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</si>
  <si>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</si>
  <si>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</si>
  <si>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</si>
  <si>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</si>
  <si>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</si>
  <si>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</si>
  <si>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</si>
  <si>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</si>
  <si>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</si>
  <si>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</si>
  <si>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</si>
  <si>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</si>
  <si>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</si>
  <si>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</si>
  <si>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</si>
  <si>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</si>
  <si>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</si>
  <si>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</si>
  <si>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</si>
  <si>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</si>
  <si>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</si>
  <si>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</si>
  <si>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</si>
  <si>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</si>
  <si>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</si>
  <si>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</si>
  <si>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</si>
  <si>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</si>
  <si>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</si>
  <si>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</si>
  <si>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</si>
  <si>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</si>
  <si>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</si>
  <si>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</si>
  <si>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</si>
  <si>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</si>
  <si>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</si>
  <si>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</si>
  <si>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</si>
  <si>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</si>
  <si>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</si>
  <si>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</si>
  <si>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</si>
  <si>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</si>
  <si>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</si>
  <si>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</si>
  <si>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</si>
  <si>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</si>
  <si>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</si>
  <si>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</si>
  <si>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</si>
  <si>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</si>
  <si>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</si>
  <si>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</si>
  <si>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</si>
  <si>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</si>
  <si>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</si>
  <si>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</si>
  <si>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</si>
  <si>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</si>
  <si>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</si>
  <si>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</si>
  <si>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</si>
  <si>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</si>
  <si>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</si>
  <si>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</si>
  <si>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</si>
  <si>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</si>
  <si>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</si>
  <si>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</si>
  <si>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</si>
  <si>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</si>
  <si>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</si>
  <si>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</si>
  <si>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</si>
  <si>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</si>
  <si>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</si>
  <si>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</si>
  <si>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</si>
  <si>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</si>
  <si>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</si>
  <si>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</si>
  <si>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</si>
  <si>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</si>
  <si>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</si>
  <si>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</si>
  <si>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</si>
  <si>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</si>
  <si>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</si>
  <si>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</si>
  <si>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</si>
  <si>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</si>
  <si>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</si>
  <si>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</si>
  <si>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</si>
  <si>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</si>
  <si>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</si>
  <si>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</si>
  <si>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</si>
  <si>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</si>
  <si>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</si>
  <si>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</si>
  <si>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</si>
  <si>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</si>
  <si>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</si>
  <si>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</si>
  <si>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</si>
  <si>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</si>
  <si>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</si>
  <si>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</si>
  <si>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</si>
  <si>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</si>
  <si>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</si>
  <si>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</si>
  <si>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</si>
  <si>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</si>
  <si>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</si>
  <si>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</si>
  <si>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</si>
  <si>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</si>
  <si>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</si>
  <si>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</si>
  <si>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</si>
  <si>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</si>
  <si>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</si>
  <si>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</si>
  <si>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</si>
  <si>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</si>
  <si>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</si>
  <si>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</si>
  <si>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</si>
  <si>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</si>
  <si>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</si>
  <si>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</si>
  <si>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</si>
  <si>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</si>
  <si>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</si>
  <si>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</si>
  <si>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</si>
  <si>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</si>
  <si>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</si>
  <si>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</si>
  <si>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</si>
  <si>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</si>
  <si>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</si>
  <si>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</si>
  <si>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</si>
  <si>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</si>
  <si>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</si>
  <si>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</si>
  <si>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</si>
  <si>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</si>
  <si>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</si>
  <si>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</si>
  <si>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</si>
  <si>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</si>
  <si>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</si>
  <si>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</si>
  <si>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</si>
  <si>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</si>
  <si>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</si>
  <si>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</si>
  <si>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</si>
  <si>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</si>
  <si>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</si>
  <si>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</si>
  <si>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</si>
  <si>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</si>
  <si>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</si>
  <si>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</si>
  <si>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</si>
  <si>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</si>
  <si>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</si>
  <si>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</si>
  <si>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</si>
  <si>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</si>
  <si>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</si>
  <si>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</si>
  <si>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</si>
  <si>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</si>
  <si>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</si>
  <si>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</si>
  <si>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</si>
  <si>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</si>
  <si>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</si>
  <si>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</si>
  <si>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</si>
  <si>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</si>
  <si>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</si>
  <si>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</si>
  <si>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</si>
  <si>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</si>
  <si>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</si>
  <si>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</si>
  <si>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</si>
  <si>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</si>
  <si>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</si>
  <si>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</si>
  <si>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</si>
  <si>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</si>
  <si>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</si>
  <si>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</si>
  <si>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</si>
  <si>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</si>
  <si>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</si>
  <si>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</si>
  <si>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</si>
  <si>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</si>
  <si>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</si>
  <si>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</si>
  <si>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</si>
  <si>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</si>
  <si>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</si>
  <si>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</si>
  <si>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</si>
  <si>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</si>
  <si>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</si>
  <si>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</si>
  <si>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</si>
  <si>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</si>
  <si>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</si>
  <si>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</si>
  <si>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</si>
  <si>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</si>
  <si>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</si>
  <si>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</si>
  <si>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</si>
  <si>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</si>
  <si>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</si>
  <si>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</si>
  <si>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</si>
  <si>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</si>
  <si>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</si>
  <si>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</si>
  <si>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</si>
  <si>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</si>
  <si>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</si>
  <si>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</si>
  <si>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</si>
  <si>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</si>
  <si>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</si>
  <si>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</si>
  <si>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</si>
  <si>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</si>
  <si>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</si>
  <si>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</si>
  <si>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</si>
  <si>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</si>
  <si>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</si>
  <si>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</si>
  <si>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</si>
  <si>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</si>
  <si>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</si>
  <si>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</si>
  <si>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</si>
  <si>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</si>
  <si>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</si>
  <si>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</si>
  <si>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</si>
  <si>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</si>
  <si>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</si>
  <si>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</si>
  <si>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</si>
  <si>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</si>
  <si>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</si>
  <si>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</si>
  <si>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</si>
  <si>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</si>
  <si>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</si>
  <si>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</si>
  <si>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</si>
  <si>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</si>
  <si>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</si>
  <si>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</si>
  <si>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</si>
  <si>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</si>
  <si>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</si>
  <si>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</si>
  <si>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</si>
  <si>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</si>
  <si>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</si>
  <si>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</si>
  <si>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</si>
  <si>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</si>
  <si>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</si>
  <si>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</si>
  <si>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</si>
  <si>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</si>
  <si>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</si>
  <si>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</si>
  <si>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</si>
  <si>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</si>
  <si>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</si>
  <si>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</si>
  <si>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</si>
  <si>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</si>
  <si>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</si>
  <si>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</si>
  <si>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</si>
  <si>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</si>
  <si>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</si>
  <si>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</si>
  <si>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</si>
  <si>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</si>
  <si>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</si>
  <si>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</si>
  <si>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</si>
  <si>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</si>
  <si>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</si>
  <si>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</si>
  <si>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</si>
  <si>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</si>
  <si>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</si>
  <si>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</si>
  <si>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</si>
  <si>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</si>
  <si>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</si>
  <si>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</si>
  <si>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</si>
  <si>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</si>
  <si>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</si>
  <si>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</si>
  <si>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</si>
  <si>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</si>
  <si>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</si>
  <si>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</si>
  <si>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</si>
  <si>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</si>
  <si>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</si>
  <si>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</si>
  <si>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</si>
  <si>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</si>
  <si>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</si>
  <si>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</si>
  <si>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</si>
  <si>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</si>
  <si>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</si>
  <si>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</si>
  <si>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</si>
  <si>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</si>
  <si>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</si>
  <si>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</si>
  <si>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</si>
  <si>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</si>
  <si>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</si>
  <si>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</si>
  <si>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</si>
  <si>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</si>
  <si>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</si>
  <si>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</si>
  <si>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</si>
  <si>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</si>
  <si>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</si>
  <si>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</si>
  <si>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</si>
  <si>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</si>
  <si>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</si>
  <si>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</si>
  <si>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</si>
  <si>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</si>
  <si>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</si>
  <si>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</si>
  <si>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</si>
  <si>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</si>
  <si>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</si>
  <si>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</si>
  <si>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</si>
  <si>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</si>
  <si>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</si>
  <si>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</si>
  <si>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</si>
  <si>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</si>
  <si>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</si>
  <si>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</si>
  <si>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</si>
  <si>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</si>
  <si>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</si>
  <si>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</si>
  <si>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</si>
  <si>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</si>
  <si>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</si>
  <si>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</si>
  <si>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</si>
  <si>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</si>
  <si>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</si>
  <si>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</si>
  <si>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</si>
  <si>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</si>
  <si>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</si>
  <si>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</si>
  <si>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</si>
  <si>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</si>
  <si>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</si>
  <si>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</si>
  <si>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</si>
  <si>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</si>
  <si>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</si>
  <si>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</si>
  <si>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</si>
  <si>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</si>
  <si>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</si>
  <si>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</si>
  <si>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</si>
  <si>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</si>
  <si>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</si>
  <si>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</si>
  <si>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</si>
  <si>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</si>
  <si>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</si>
  <si>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</si>
  <si>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</si>
  <si>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</si>
  <si>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</si>
  <si>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</si>
  <si>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</si>
  <si>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</si>
  <si>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</si>
  <si>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</si>
  <si>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</si>
  <si>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</si>
  <si>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</si>
  <si>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</si>
  <si>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</si>
  <si>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</si>
  <si>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</si>
  <si>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</si>
  <si>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</si>
  <si>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</si>
  <si>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</si>
  <si>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</si>
  <si>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</si>
  <si>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</si>
  <si>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</si>
  <si>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</si>
  <si>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</si>
  <si>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</si>
  <si>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</si>
  <si>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</si>
  <si>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</si>
  <si>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</si>
  <si>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</si>
  <si>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</si>
  <si>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</si>
  <si>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</si>
  <si>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</si>
  <si>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</si>
  <si>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</si>
  <si>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</si>
  <si>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</si>
  <si>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</si>
  <si>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</si>
  <si>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</si>
  <si>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</si>
  <si>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</si>
  <si>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</si>
  <si>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</si>
  <si>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</si>
  <si>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</si>
  <si>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</si>
  <si>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</si>
  <si>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</si>
  <si>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</si>
  <si>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</si>
  <si>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</si>
  <si>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</si>
  <si>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</si>
  <si>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</si>
  <si>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</si>
  <si>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</si>
  <si>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</si>
  <si>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</si>
  <si>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</si>
  <si>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</si>
  <si>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</si>
  <si>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</si>
  <si>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</si>
  <si>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</si>
  <si>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</si>
  <si>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</si>
  <si>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</si>
  <si>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</si>
  <si>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</si>
  <si>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</si>
  <si>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</si>
  <si>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</si>
  <si>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</si>
  <si>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</si>
  <si>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</si>
  <si>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</si>
  <si>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</si>
  <si>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</si>
  <si>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</si>
  <si>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</si>
  <si>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</si>
  <si>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</si>
  <si>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</si>
  <si>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</si>
  <si>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</si>
  <si>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</si>
  <si>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</si>
  <si>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</si>
  <si>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</si>
  <si>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</si>
  <si>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</si>
  <si>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</si>
  <si>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</si>
  <si>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</si>
  <si>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</si>
  <si>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</si>
  <si>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</si>
  <si>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</si>
  <si>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</si>
  <si>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</si>
  <si>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</si>
  <si>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</si>
  <si>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</si>
  <si>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</si>
  <si>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</si>
  <si>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</si>
  <si>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</si>
  <si>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</si>
  <si>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</si>
  <si>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</si>
  <si>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</si>
  <si>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</si>
  <si>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</si>
  <si>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</si>
  <si>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</si>
  <si>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</si>
  <si>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</si>
  <si>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</si>
  <si>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</si>
  <si>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</si>
  <si>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</si>
  <si>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</si>
  <si>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</si>
  <si>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</si>
  <si>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</si>
  <si>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</si>
  <si>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</si>
  <si>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</si>
  <si>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</si>
  <si>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</si>
  <si>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</si>
  <si>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</si>
  <si>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</si>
  <si>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</si>
  <si>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</si>
  <si>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</si>
  <si>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</si>
  <si>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</si>
  <si>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</si>
  <si>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</si>
  <si>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</si>
  <si>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</si>
  <si>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</si>
  <si>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</si>
  <si>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</si>
  <si>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</si>
  <si>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</si>
  <si>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</si>
  <si>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</si>
  <si>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</si>
  <si>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</si>
  <si>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</si>
  <si>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</si>
  <si>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</si>
  <si>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</si>
  <si>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</si>
  <si>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</si>
  <si>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</si>
  <si>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</si>
  <si>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</si>
  <si>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</si>
  <si>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</si>
  <si>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</si>
  <si>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</si>
  <si>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</si>
  <si>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</si>
  <si>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</si>
  <si>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</si>
  <si>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</si>
  <si>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</si>
  <si>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</si>
  <si>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</si>
  <si>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</si>
  <si>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</si>
  <si>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</si>
  <si>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</si>
  <si>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</si>
  <si>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</si>
  <si>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</si>
  <si>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</si>
  <si>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</si>
  <si>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</si>
  <si>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</si>
  <si>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</si>
  <si>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</si>
  <si>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</si>
  <si>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</si>
  <si>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</si>
  <si>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</si>
  <si>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</si>
  <si>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</si>
  <si>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</si>
  <si>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</si>
  <si>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</si>
  <si>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</si>
  <si>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</si>
  <si>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</si>
  <si>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</si>
  <si>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</si>
  <si>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</si>
  <si>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</si>
  <si>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</si>
  <si>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</si>
  <si>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</si>
  <si>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</si>
  <si>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</si>
  <si>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</si>
  <si>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</si>
  <si>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</si>
  <si>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</si>
  <si>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</si>
  <si>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</si>
  <si>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</si>
  <si>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</si>
  <si>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</si>
  <si>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</si>
  <si>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</si>
  <si>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</si>
  <si>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</si>
  <si>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</si>
  <si>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</si>
  <si>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</si>
  <si>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</si>
  <si>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</si>
  <si>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</si>
  <si>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</si>
  <si>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</si>
  <si>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</si>
  <si>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</si>
  <si>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</si>
  <si>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</si>
  <si>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</si>
  <si>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</si>
  <si>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</si>
  <si>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</si>
  <si>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</si>
  <si>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</si>
  <si>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</si>
  <si>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</si>
  <si>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</si>
  <si>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</si>
  <si>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</si>
  <si>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</si>
  <si>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</si>
  <si>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</si>
  <si>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</si>
  <si>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</si>
  <si>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</si>
  <si>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</si>
  <si>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</si>
  <si>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</si>
  <si>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</si>
  <si>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</si>
  <si>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</si>
  <si>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</si>
  <si>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</si>
  <si>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</si>
  <si>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</si>
  <si>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</si>
  <si>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</si>
  <si>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</si>
  <si>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</si>
  <si>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</si>
  <si>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</si>
  <si>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</si>
  <si>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</si>
  <si>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</si>
  <si>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</si>
  <si>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</si>
  <si>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</si>
  <si>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</si>
  <si>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</si>
  <si>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</si>
  <si>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</si>
  <si>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</si>
  <si>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</si>
  <si>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</si>
  <si>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</si>
  <si>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</si>
  <si>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</si>
  <si>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</si>
  <si>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</si>
  <si>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</si>
  <si>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</si>
  <si>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</si>
  <si>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</si>
  <si>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</si>
  <si>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</si>
  <si>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</si>
  <si>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</si>
  <si>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</si>
  <si>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</si>
  <si>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</si>
  <si>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</si>
  <si>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</si>
  <si>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</si>
  <si>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</si>
  <si>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</si>
  <si>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</si>
  <si>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</si>
  <si>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</si>
  <si>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</si>
  <si>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</si>
  <si>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</si>
  <si>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</si>
  <si>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</si>
  <si>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</si>
  <si>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</si>
  <si>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</si>
  <si>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</si>
  <si>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</si>
  <si>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</si>
  <si>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</si>
  <si>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</si>
  <si>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</si>
  <si>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</si>
  <si>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</si>
  <si>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</si>
  <si>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</si>
  <si>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</si>
  <si>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</si>
  <si>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</si>
  <si>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</si>
  <si>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</si>
  <si>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</si>
  <si>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</si>
  <si>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</si>
  <si>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</si>
  <si>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</si>
  <si>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</si>
  <si>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</si>
  <si>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</si>
  <si>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</si>
  <si>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</si>
  <si>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</si>
  <si>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</si>
  <si>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</si>
  <si>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</si>
  <si>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</si>
  <si>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</si>
  <si>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</si>
  <si>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</si>
  <si>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</si>
  <si>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</si>
  <si>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</si>
  <si>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</si>
  <si>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</si>
  <si>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</si>
  <si>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</si>
  <si>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</si>
  <si>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</si>
  <si>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</si>
  <si>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</si>
  <si>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</si>
  <si>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</si>
  <si>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</si>
  <si>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</si>
  <si>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</si>
  <si>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</si>
  <si>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</si>
  <si>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</si>
  <si>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</si>
  <si>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</si>
  <si>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</si>
  <si>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</si>
  <si>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</si>
  <si>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</si>
  <si>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</si>
  <si>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</si>
  <si>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</si>
  <si>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</si>
  <si>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</si>
  <si>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</si>
  <si>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</si>
  <si>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</si>
  <si>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</si>
  <si>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</si>
  <si>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</si>
  <si>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</si>
  <si>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</si>
  <si>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</si>
  <si>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</si>
  <si>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</si>
  <si>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</si>
  <si>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</si>
  <si>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</si>
  <si>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</si>
  <si>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</si>
  <si>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</si>
  <si>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</si>
  <si>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</si>
  <si>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</si>
  <si>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</si>
  <si>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</si>
  <si>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</si>
  <si>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</si>
  <si>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</si>
  <si>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</si>
  <si>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</si>
  <si>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</si>
  <si>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</si>
  <si>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</si>
  <si>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</si>
  <si>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</si>
  <si>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</si>
  <si>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</si>
  <si>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</si>
  <si>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</si>
  <si>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</si>
  <si>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</si>
  <si>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</si>
  <si>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</si>
  <si>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</si>
  <si>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</si>
  <si>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</si>
  <si>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</si>
  <si>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</si>
  <si>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</si>
  <si>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</si>
  <si>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</si>
  <si>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</si>
  <si>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</si>
  <si>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</si>
  <si>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</si>
  <si>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</si>
  <si>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</si>
  <si>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</si>
  <si>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</si>
  <si>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</si>
  <si>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</si>
  <si>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</si>
  <si>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</si>
  <si>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</si>
  <si>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</si>
  <si>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</si>
  <si>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</si>
  <si>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</si>
  <si>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</si>
  <si>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</si>
  <si>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</si>
  <si>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</si>
  <si>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</si>
  <si>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</si>
  <si>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</si>
  <si>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</si>
  <si>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</si>
  <si>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</si>
  <si>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</si>
  <si>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</si>
  <si>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</si>
  <si>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</si>
  <si>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</si>
  <si>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</si>
  <si>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</si>
  <si>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</si>
  <si>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</si>
  <si>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</si>
  <si>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</si>
  <si>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</si>
  <si>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</si>
  <si>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</si>
  <si>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</si>
  <si>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</si>
  <si>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</si>
  <si>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</si>
  <si>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</si>
  <si>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</si>
  <si>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</si>
  <si>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</si>
  <si>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</si>
  <si>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</si>
  <si>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</si>
  <si>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</si>
  <si>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</si>
  <si>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</si>
  <si>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</si>
  <si>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</si>
  <si>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</si>
  <si>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</si>
  <si>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</si>
  <si>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</si>
  <si>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</si>
  <si>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</si>
  <si>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</si>
  <si>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</si>
  <si>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</si>
  <si>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</si>
  <si>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</si>
  <si>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</si>
  <si>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</si>
  <si>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</si>
  <si>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</si>
  <si>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</si>
  <si>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</si>
  <si>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</si>
  <si>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</si>
  <si>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</si>
  <si>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</si>
  <si>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</si>
  <si>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</si>
  <si>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</si>
  <si>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</si>
  <si>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</si>
  <si>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</si>
  <si>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</si>
  <si>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</si>
  <si>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</si>
  <si>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</si>
  <si>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</si>
  <si>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</si>
  <si>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</si>
  <si>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</si>
  <si>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</si>
  <si>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</si>
  <si>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</si>
  <si>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</si>
  <si>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</si>
  <si>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</si>
  <si>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</si>
  <si>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</si>
  <si>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</si>
  <si>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</si>
  <si>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</si>
  <si>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</si>
  <si>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</si>
  <si>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</si>
  <si>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</si>
  <si>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</si>
  <si>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</si>
  <si>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</si>
  <si>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</si>
  <si>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</si>
  <si>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</si>
  <si>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</si>
  <si>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</si>
  <si>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</si>
  <si>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</si>
  <si>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</si>
  <si>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</si>
  <si>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</si>
  <si>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</si>
  <si>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</si>
  <si>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</si>
  <si>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</si>
  <si>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</si>
  <si>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</si>
  <si>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</si>
  <si>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</si>
  <si>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</si>
  <si>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</si>
  <si>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</si>
  <si>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</si>
  <si>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</si>
  <si>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</si>
  <si>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</si>
  <si>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</si>
  <si>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</si>
  <si>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</si>
  <si>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</si>
  <si>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</si>
  <si>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</si>
  <si>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</si>
  <si>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</si>
  <si>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</si>
  <si>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</si>
  <si>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</si>
  <si>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</si>
  <si>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</si>
  <si>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</si>
  <si>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</si>
  <si>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</si>
  <si>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</si>
  <si>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</si>
  <si>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</si>
  <si>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</si>
  <si>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</si>
  <si>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</si>
  <si>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</si>
  <si>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</si>
  <si>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</si>
  <si>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</si>
  <si>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</si>
  <si>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</si>
  <si>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</si>
  <si>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</si>
  <si>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</si>
  <si>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</si>
  <si>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</si>
  <si>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</si>
  <si>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</si>
  <si>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</si>
  <si>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</si>
  <si>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</si>
  <si>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</si>
  <si>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</si>
  <si>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</si>
  <si>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</si>
  <si>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</si>
  <si>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</si>
  <si>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</si>
  <si>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</si>
  <si>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</si>
  <si>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</si>
  <si>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</si>
  <si>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</si>
  <si>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</si>
  <si>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</si>
  <si>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</si>
  <si>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</si>
  <si>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</si>
  <si>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</si>
  <si>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</si>
  <si>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</si>
  <si>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</si>
  <si>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</si>
  <si>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</si>
  <si>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</si>
  <si>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</si>
  <si>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</si>
  <si>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</si>
  <si>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</si>
  <si>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</si>
  <si>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</si>
  <si>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</si>
  <si>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</si>
  <si>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</si>
  <si>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</si>
  <si>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</si>
  <si>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</si>
  <si>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</si>
  <si>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</si>
  <si>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</si>
  <si>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</si>
  <si>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</si>
  <si>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</si>
  <si>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</si>
  <si>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</si>
  <si>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</si>
  <si>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</si>
  <si>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</si>
  <si>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</si>
  <si>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</si>
  <si>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</si>
  <si>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</si>
  <si>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</si>
  <si>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</si>
  <si>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</si>
  <si>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</si>
  <si>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</si>
  <si>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</si>
  <si>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</si>
  <si>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</si>
  <si>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</si>
  <si>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</si>
  <si>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</si>
  <si>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</si>
  <si>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</si>
  <si>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</si>
  <si>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</si>
  <si>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</si>
  <si>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</si>
  <si>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</si>
  <si>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</si>
  <si>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</si>
  <si>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</si>
  <si>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</si>
  <si>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</si>
  <si>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</si>
  <si>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</si>
  <si>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</si>
  <si>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</si>
  <si>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</si>
  <si>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</si>
  <si>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</si>
  <si>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</si>
  <si>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</si>
  <si>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</si>
  <si>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</si>
  <si>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</si>
  <si>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</si>
  <si>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</si>
  <si>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</si>
  <si>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</si>
  <si>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</si>
  <si>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</si>
  <si>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</si>
  <si>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</si>
  <si>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</si>
  <si>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</si>
  <si>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</si>
  <si>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</si>
  <si>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</si>
  <si>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</si>
  <si>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</si>
  <si>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</si>
  <si>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</si>
  <si>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</si>
  <si>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</si>
  <si>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</si>
  <si>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</si>
  <si>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</si>
  <si>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</si>
  <si>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</si>
  <si>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</si>
  <si>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</si>
  <si>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</si>
  <si>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</si>
  <si>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</si>
  <si>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</si>
  <si>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</si>
  <si>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</si>
  <si>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</si>
  <si>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</si>
  <si>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</si>
  <si>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</si>
  <si>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</si>
  <si>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</si>
  <si>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</si>
  <si>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</si>
  <si>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</si>
  <si>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</si>
  <si>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</si>
  <si>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</si>
  <si>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</si>
  <si>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</si>
  <si>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</si>
  <si>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</si>
  <si>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</si>
  <si>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</si>
  <si>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</si>
  <si>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</si>
  <si>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</si>
  <si>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</si>
  <si>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</si>
  <si>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</si>
  <si>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</si>
  <si>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</si>
  <si>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</si>
  <si>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</si>
  <si>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</si>
  <si>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</si>
  <si>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</si>
  <si>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</si>
  <si>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</si>
  <si>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</si>
  <si>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</si>
  <si>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</si>
  <si>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</si>
  <si>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</si>
  <si>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</si>
  <si>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</si>
  <si>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</si>
  <si>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</si>
  <si>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</si>
  <si>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</si>
  <si>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</si>
  <si>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</si>
  <si>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</si>
  <si>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</si>
  <si>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</si>
  <si>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</si>
  <si>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</si>
  <si>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</si>
  <si>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</si>
  <si>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</si>
  <si>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</si>
  <si>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</si>
  <si>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</si>
  <si>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</si>
  <si>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</si>
  <si>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</si>
  <si>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</si>
  <si>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</si>
  <si>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</si>
  <si>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</si>
  <si>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</si>
  <si>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</si>
  <si>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</si>
  <si>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</si>
  <si>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</si>
  <si>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</si>
  <si>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</si>
  <si>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</si>
  <si>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</si>
  <si>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</si>
  <si>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</si>
  <si>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</si>
  <si>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</si>
  <si>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</si>
  <si>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</si>
  <si>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</si>
  <si>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</si>
  <si>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</si>
  <si>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</si>
  <si>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</si>
  <si>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</si>
  <si>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</si>
  <si>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</si>
  <si>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</si>
  <si>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</si>
  <si>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</si>
  <si>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</si>
  <si>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</si>
  <si>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</si>
  <si>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</si>
  <si>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</si>
  <si>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</si>
  <si>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</si>
  <si>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</si>
  <si>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</si>
  <si>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</si>
  <si>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</si>
  <si>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</si>
  <si>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</si>
  <si>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</si>
  <si>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</si>
  <si>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</si>
  <si>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</si>
  <si>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</si>
  <si>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</si>
  <si>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</si>
  <si>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</si>
  <si>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</si>
  <si>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</si>
  <si>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</si>
  <si>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</si>
  <si>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</si>
  <si>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</si>
  <si>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</si>
  <si>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</si>
  <si>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</si>
  <si>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</si>
  <si>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</si>
  <si>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</si>
  <si>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</si>
  <si>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</si>
  <si>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</si>
  <si>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</si>
  <si>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</si>
  <si>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</si>
  <si>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</si>
  <si>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</si>
  <si>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</si>
  <si>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</si>
  <si>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</si>
  <si>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</si>
  <si>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</si>
  <si>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</si>
  <si>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</si>
  <si>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</si>
  <si>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</si>
  <si>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</si>
  <si>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</si>
  <si>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</si>
  <si>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</si>
  <si>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</si>
  <si>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</si>
  <si>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</si>
  <si>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</si>
  <si>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</si>
  <si>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</si>
  <si>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</si>
  <si>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</si>
  <si>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</si>
  <si>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</si>
  <si>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</si>
  <si>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</si>
  <si>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</si>
  <si>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</si>
  <si>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</si>
  <si>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</si>
  <si>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</si>
  <si>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</si>
  <si>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</si>
  <si>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</si>
  <si>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</si>
  <si>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</si>
  <si>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</si>
  <si>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</si>
  <si>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</si>
  <si>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</si>
  <si>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</si>
  <si>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</si>
  <si>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</si>
  <si>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</si>
  <si>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</si>
  <si>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</si>
  <si>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</si>
  <si>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</si>
  <si>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</si>
  <si>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</si>
  <si>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</si>
  <si>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</si>
  <si>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</si>
  <si>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</si>
  <si>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</si>
  <si>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</si>
  <si>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</si>
  <si>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</si>
  <si>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</si>
  <si>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</si>
  <si>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</si>
  <si>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</si>
  <si>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</si>
  <si>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</si>
  <si>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</si>
  <si>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</si>
  <si>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</si>
  <si>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</si>
  <si>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</si>
  <si>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</si>
  <si>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</si>
  <si>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</si>
  <si>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</si>
  <si>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</si>
  <si>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</si>
  <si>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</si>
  <si>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</si>
  <si>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</si>
  <si>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</si>
  <si>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</si>
  <si>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</si>
  <si>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</si>
  <si>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</si>
  <si>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</si>
  <si>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</si>
  <si>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</si>
  <si>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</si>
  <si>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</si>
  <si>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</si>
  <si>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</si>
  <si>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</si>
  <si>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</si>
  <si>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</si>
  <si>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</si>
  <si>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</si>
  <si>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</si>
  <si>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</si>
  <si>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</si>
  <si>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</si>
  <si>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</si>
  <si>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</si>
  <si>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</si>
  <si>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</si>
  <si>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</si>
  <si>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</si>
  <si>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</si>
  <si>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</si>
  <si>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</si>
  <si>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</si>
  <si>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</si>
  <si>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</si>
  <si>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</si>
  <si>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</si>
  <si>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</si>
  <si>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</si>
  <si>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</si>
  <si>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</si>
  <si>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</si>
  <si>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</si>
  <si>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</si>
  <si>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</si>
  <si>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</si>
  <si>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</si>
  <si>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</si>
  <si>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</si>
  <si>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</si>
  <si>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</si>
  <si>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</si>
  <si>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</si>
  <si>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</si>
  <si>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</si>
  <si>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</si>
  <si>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</si>
  <si>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</si>
  <si>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</si>
  <si>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</si>
  <si>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</si>
  <si>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</si>
  <si>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</si>
  <si>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</si>
  <si>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</si>
  <si>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</si>
  <si>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</si>
  <si>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</si>
  <si>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</si>
  <si>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</si>
  <si>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</si>
  <si>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</si>
  <si>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</si>
  <si>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</si>
  <si>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</si>
  <si>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</si>
  <si>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</si>
  <si>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</si>
  <si>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</si>
  <si>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</si>
  <si>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</si>
  <si>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</si>
  <si>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</si>
  <si>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</si>
  <si>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</si>
  <si>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</si>
  <si>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</si>
  <si>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</si>
  <si>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</si>
  <si>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</si>
  <si>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</si>
  <si>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</si>
  <si>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</si>
  <si>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</si>
  <si>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</si>
  <si>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</si>
  <si>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</si>
  <si>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</si>
  <si>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</si>
  <si>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</si>
  <si>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</si>
  <si>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</si>
  <si>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</si>
  <si>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</si>
  <si>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</si>
  <si>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</si>
  <si>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</si>
  <si>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</si>
  <si>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</si>
  <si>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</si>
  <si>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</si>
  <si>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</si>
  <si>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</si>
  <si>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</si>
  <si>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</si>
  <si>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</si>
  <si>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</si>
  <si>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</si>
  <si>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</si>
  <si>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</si>
  <si>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</si>
  <si>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</si>
  <si>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</si>
  <si>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</si>
  <si>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</si>
  <si>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</si>
  <si>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</si>
  <si>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</si>
  <si>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</si>
  <si>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</si>
  <si>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</si>
  <si>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</si>
  <si>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</si>
  <si>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</si>
  <si>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</si>
  <si>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</si>
  <si>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</si>
  <si>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</si>
  <si>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</si>
  <si>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</si>
  <si>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</si>
  <si>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</si>
  <si>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</si>
  <si>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</si>
  <si>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</si>
  <si>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</si>
  <si>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</si>
  <si>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</si>
  <si>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</si>
  <si>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</si>
  <si>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</si>
  <si>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</si>
  <si>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</si>
  <si>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</si>
  <si>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</si>
  <si>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</si>
  <si>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</si>
  <si>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</si>
  <si>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</si>
  <si>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</si>
  <si>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</si>
  <si>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</si>
  <si>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</si>
  <si>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</si>
  <si>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</si>
  <si>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</si>
  <si>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</si>
  <si>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</si>
  <si>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</si>
  <si>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</si>
  <si>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</si>
  <si>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</si>
  <si>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</si>
  <si>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</si>
  <si>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</si>
  <si>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</si>
  <si>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</si>
  <si>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</si>
  <si>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</si>
  <si>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</si>
  <si>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</si>
  <si>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</si>
  <si>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</si>
  <si>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</si>
  <si>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</si>
  <si>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</si>
  <si>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</si>
  <si>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</si>
  <si>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</si>
  <si>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</si>
  <si>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</si>
  <si>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</si>
  <si>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</si>
  <si>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</si>
  <si>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</si>
  <si>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</si>
  <si>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</si>
  <si>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</si>
  <si>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</si>
  <si>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</si>
  <si>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</si>
  <si>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</si>
  <si>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</si>
  <si>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</si>
  <si>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</si>
  <si>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</si>
  <si>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</si>
  <si>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</si>
  <si>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</si>
  <si>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</si>
  <si>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</si>
  <si>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</si>
  <si>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</si>
  <si>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</si>
  <si>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</si>
  <si>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</si>
  <si>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</si>
  <si>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</si>
  <si>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</si>
  <si>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</si>
  <si>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</si>
  <si>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</si>
  <si>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</si>
  <si>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</si>
  <si>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</si>
  <si>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</si>
  <si>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</si>
  <si>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</si>
  <si>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</si>
  <si>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</si>
  <si>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</si>
  <si>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</si>
  <si>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</si>
  <si>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</si>
  <si>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</si>
  <si>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</si>
  <si>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</si>
  <si>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</si>
  <si>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</si>
  <si>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</si>
  <si>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</si>
  <si>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</si>
  <si>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</si>
  <si>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</si>
  <si>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</si>
  <si>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</si>
  <si>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</si>
  <si>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</si>
  <si>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</si>
  <si>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</si>
  <si>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</si>
  <si>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</si>
  <si>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</si>
  <si>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</si>
  <si>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</si>
  <si>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</si>
  <si>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</si>
  <si>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</si>
  <si>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</si>
  <si>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</si>
  <si>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</si>
  <si>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</si>
  <si>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</si>
  <si>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</si>
  <si>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</si>
  <si>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</si>
  <si>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</si>
  <si>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</si>
  <si>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</si>
  <si>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</si>
  <si>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</si>
  <si>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</si>
  <si>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</si>
  <si>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</si>
  <si>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</si>
  <si>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</si>
  <si>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</si>
  <si>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</si>
  <si>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</si>
  <si>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</si>
  <si>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</si>
  <si>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</si>
  <si>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</si>
  <si>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</si>
  <si>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</si>
  <si>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</si>
  <si>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</si>
  <si>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</si>
  <si>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</si>
  <si>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</si>
  <si>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</si>
  <si>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</si>
  <si>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</si>
  <si>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</si>
  <si>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</si>
  <si>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</si>
  <si>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</si>
  <si>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</si>
  <si>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</si>
  <si>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</si>
  <si>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</si>
  <si>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</si>
  <si>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</si>
  <si>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</si>
  <si>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</si>
  <si>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</si>
  <si>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</si>
  <si>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</si>
  <si>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</si>
  <si>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</si>
  <si>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</si>
  <si>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</si>
  <si>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</si>
  <si>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</si>
  <si>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</si>
  <si>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</si>
  <si>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</si>
  <si>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</si>
  <si>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</si>
  <si>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</si>
  <si>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</si>
  <si>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</si>
  <si>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</si>
  <si>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</si>
  <si>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</si>
  <si>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</si>
  <si>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</si>
  <si>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</si>
  <si>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</si>
  <si>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</si>
  <si>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</si>
  <si>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</si>
  <si>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</si>
  <si>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</si>
  <si>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</si>
  <si>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</si>
  <si>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</si>
  <si>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</si>
  <si>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</si>
  <si>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</si>
  <si>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</si>
  <si>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</si>
  <si>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</si>
  <si>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</si>
  <si>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</si>
  <si>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</si>
  <si>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</si>
  <si>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</si>
  <si>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</si>
  <si>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</si>
  <si>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</si>
  <si>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</si>
  <si>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</si>
  <si>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</si>
  <si>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</si>
  <si>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</si>
  <si>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</si>
  <si>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</si>
  <si>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</si>
  <si>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</si>
  <si>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</si>
  <si>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</si>
  <si>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</si>
  <si>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</si>
  <si>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</si>
  <si>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</si>
  <si>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</si>
  <si>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</si>
  <si>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</si>
  <si>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</si>
  <si>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</si>
  <si>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</si>
  <si>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</si>
  <si>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</si>
  <si>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</si>
  <si>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</si>
  <si>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</si>
  <si>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</si>
  <si>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</si>
  <si>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</si>
  <si>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</si>
  <si>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</si>
  <si>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</si>
  <si>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</si>
  <si>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</si>
  <si>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</si>
  <si>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</si>
  <si>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</si>
  <si>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</si>
  <si>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</si>
  <si>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</si>
  <si>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</si>
  <si>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</si>
  <si>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</si>
  <si>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</si>
  <si>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</si>
  <si>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</si>
  <si>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</si>
  <si>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</si>
  <si>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</si>
  <si>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</si>
  <si>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</si>
  <si>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</si>
  <si>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</si>
  <si>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</si>
  <si>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</si>
  <si>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</si>
  <si>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</si>
  <si>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</si>
  <si>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</si>
  <si>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</si>
  <si>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</si>
  <si>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</si>
  <si>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</si>
  <si>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</si>
  <si>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</si>
  <si>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</si>
  <si>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</si>
  <si>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</si>
  <si>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</si>
  <si>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</si>
  <si>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</si>
  <si>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</si>
  <si>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</si>
  <si>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</si>
  <si>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</si>
  <si>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</si>
  <si>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</si>
  <si>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</si>
  <si>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</si>
  <si>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</si>
  <si>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</si>
  <si>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</si>
  <si>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</si>
  <si>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</si>
  <si>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</si>
  <si>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</si>
  <si>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</si>
  <si>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</si>
  <si>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</si>
  <si>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</si>
  <si>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</si>
  <si>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</si>
  <si>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</si>
  <si>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</si>
  <si>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</si>
  <si>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</si>
  <si>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</si>
  <si>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</si>
  <si>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</si>
  <si>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</si>
  <si>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</si>
  <si>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</si>
  <si>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</si>
  <si>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</si>
  <si>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</si>
  <si>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</si>
  <si>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</si>
  <si>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</si>
  <si>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</si>
  <si>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</si>
  <si>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</si>
  <si>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</si>
  <si>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</si>
  <si>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</si>
  <si>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</si>
  <si>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</si>
  <si>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</si>
  <si>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</si>
  <si>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</si>
  <si>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</si>
  <si>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</si>
  <si>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</si>
  <si>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</si>
  <si>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</si>
  <si>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</si>
  <si>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</si>
  <si>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</si>
  <si>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</si>
  <si>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</si>
  <si>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</si>
  <si>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</si>
  <si>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</si>
  <si>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</si>
  <si>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</si>
  <si>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</si>
  <si>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</si>
  <si>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</si>
  <si>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</si>
  <si>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</si>
  <si>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</si>
  <si>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</si>
  <si>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</si>
  <si>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</si>
  <si>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</si>
  <si>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</si>
  <si>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</si>
  <si>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</si>
  <si>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</si>
  <si>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</si>
  <si>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</si>
  <si>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</si>
  <si>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</si>
  <si>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</si>
  <si>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</si>
  <si>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</si>
  <si>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</si>
  <si>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</si>
  <si>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</si>
  <si>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</si>
  <si>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</si>
  <si>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</si>
  <si>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</si>
  <si>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</si>
  <si>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</si>
  <si>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</si>
  <si>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</si>
  <si>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</si>
  <si>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</si>
  <si>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</si>
  <si>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</si>
  <si>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</si>
  <si>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</si>
  <si>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</si>
  <si>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</si>
  <si>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</si>
  <si>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</si>
  <si>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</si>
  <si>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</si>
  <si>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</si>
  <si>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</si>
  <si>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</si>
  <si>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</si>
  <si>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</si>
  <si>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</si>
  <si>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</si>
  <si>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</si>
  <si>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</si>
  <si>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</si>
  <si>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</si>
  <si>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</si>
  <si>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</si>
  <si>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</si>
  <si>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</si>
  <si>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</si>
  <si>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</si>
  <si>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</si>
  <si>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</si>
  <si>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</si>
  <si>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</si>
  <si>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</si>
  <si>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</si>
  <si>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</si>
  <si>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</si>
  <si>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</si>
  <si>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</si>
  <si>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</si>
  <si>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</si>
  <si>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</si>
  <si>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</si>
  <si>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</si>
  <si>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</si>
  <si>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</si>
  <si>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</si>
  <si>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</si>
  <si>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</si>
  <si>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</si>
  <si>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</si>
  <si>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</si>
  <si>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</si>
  <si>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</si>
  <si>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</si>
  <si>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</si>
  <si>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</si>
  <si>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</si>
  <si>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</si>
  <si>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</si>
  <si>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</si>
  <si>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</si>
  <si>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</si>
  <si>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</si>
  <si>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</si>
  <si>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</si>
  <si>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</si>
  <si>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</si>
  <si>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</si>
  <si>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</si>
  <si>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</si>
  <si>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</si>
  <si>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</si>
  <si>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</si>
  <si>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</si>
  <si>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</si>
  <si>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</si>
  <si>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</si>
  <si>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</si>
  <si>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</si>
  <si>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</si>
  <si>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</si>
  <si>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</si>
  <si>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</si>
  <si>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</si>
  <si>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</si>
  <si>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</si>
  <si>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</si>
  <si>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</si>
  <si>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</si>
  <si>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</si>
  <si>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</si>
  <si>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</si>
  <si>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</si>
  <si>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</si>
  <si>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</si>
  <si>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</si>
  <si>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</si>
  <si>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</si>
  <si>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</si>
  <si>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</si>
  <si>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</si>
  <si>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</si>
  <si>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</si>
  <si>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</si>
  <si>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</si>
  <si>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</si>
  <si>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</si>
  <si>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</si>
  <si>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</si>
  <si>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</si>
  <si>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</si>
  <si>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</si>
  <si>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</si>
  <si>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</si>
  <si>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</si>
  <si>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</si>
  <si>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</si>
  <si>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</si>
  <si>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</si>
  <si>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</si>
  <si>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</si>
  <si>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</si>
  <si>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</si>
  <si>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</si>
  <si>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</si>
  <si>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</si>
  <si>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</si>
  <si>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</si>
  <si>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</si>
  <si>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</si>
  <si>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</si>
  <si>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</si>
  <si>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</si>
  <si>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</si>
  <si>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</si>
  <si>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</si>
  <si>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</si>
  <si>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</si>
  <si>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</si>
  <si>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</si>
  <si>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</si>
  <si>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</si>
  <si>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</si>
  <si>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</si>
  <si>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</si>
  <si>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</si>
  <si>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</si>
  <si>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</si>
  <si>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</si>
  <si>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</si>
  <si>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</si>
  <si>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</si>
  <si>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</si>
  <si>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</si>
  <si>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</si>
  <si>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</si>
  <si>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</si>
  <si>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</si>
  <si>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</si>
  <si>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</si>
  <si>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</si>
  <si>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</si>
  <si>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</si>
  <si>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</si>
  <si>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</si>
  <si>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</si>
  <si>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</si>
  <si>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</si>
  <si>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</si>
  <si>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</si>
  <si>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</si>
  <si>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</si>
  <si>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</si>
  <si>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</si>
  <si>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</si>
  <si>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</si>
  <si>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</si>
  <si>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</si>
  <si>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</si>
  <si>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</si>
  <si>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</si>
  <si>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</si>
  <si>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</si>
  <si>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</si>
  <si>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</si>
  <si>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</si>
  <si>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</si>
  <si>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</si>
  <si>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</si>
  <si>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</si>
  <si>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</si>
  <si>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</si>
  <si>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</si>
  <si>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</si>
  <si>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</si>
  <si>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</si>
  <si>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</si>
  <si>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</si>
  <si>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</si>
  <si>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</si>
  <si>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</si>
  <si>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</si>
  <si>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</si>
  <si>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</si>
  <si>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</si>
  <si>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</si>
  <si>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</si>
  <si>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</si>
  <si>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</si>
  <si>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</si>
  <si>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</si>
  <si>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</si>
  <si>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</si>
  <si>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</si>
  <si>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</si>
  <si>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</si>
  <si>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</si>
  <si>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</si>
  <si>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</si>
  <si>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</si>
  <si>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</si>
  <si>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</si>
  <si>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</si>
  <si>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</si>
  <si>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</si>
  <si>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</si>
  <si>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</si>
  <si>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</si>
  <si>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</si>
  <si>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</si>
  <si>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</si>
  <si>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</si>
  <si>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</si>
  <si>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</si>
  <si>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</si>
  <si>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</si>
  <si>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</si>
  <si>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</si>
  <si>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</si>
  <si>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</si>
  <si>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</si>
  <si>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</si>
  <si>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</si>
  <si>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</si>
  <si>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</si>
  <si>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</si>
  <si>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</si>
  <si>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</si>
  <si>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</si>
  <si>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</si>
  <si>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</si>
  <si>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</si>
  <si>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</si>
  <si>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</si>
  <si>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</si>
  <si>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</si>
  <si>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</si>
  <si>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</si>
  <si>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</si>
  <si>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</si>
  <si>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</si>
  <si>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</si>
  <si>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</si>
  <si>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</si>
  <si>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</si>
  <si>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</si>
  <si>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</si>
  <si>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</si>
  <si>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</si>
  <si>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</si>
  <si>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</si>
  <si>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</si>
  <si>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</si>
  <si>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</si>
  <si>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</si>
  <si>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</si>
  <si>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</si>
  <si>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</si>
  <si>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</si>
  <si>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</si>
  <si>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</si>
  <si>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</si>
  <si>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</si>
  <si>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</si>
  <si>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</si>
  <si>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</si>
  <si>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</si>
  <si>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</si>
  <si>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</si>
  <si>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</si>
  <si>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</si>
  <si>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</si>
  <si>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</si>
  <si>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</si>
  <si>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</si>
  <si>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</si>
  <si>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</si>
  <si>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</si>
  <si>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</si>
  <si>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</si>
  <si>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</si>
  <si>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</si>
  <si>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</si>
  <si>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</si>
  <si>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</si>
  <si>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</si>
  <si>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</si>
  <si>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</si>
  <si>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</si>
  <si>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</si>
  <si>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</si>
  <si>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</si>
  <si>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</si>
  <si>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</si>
  <si>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</si>
  <si>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</si>
  <si>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</si>
  <si>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</si>
  <si>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</si>
  <si>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</si>
  <si>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</si>
  <si>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</si>
  <si>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</si>
  <si>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</si>
  <si>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</si>
  <si>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</si>
  <si>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</si>
  <si>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</si>
  <si>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</si>
  <si>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</si>
  <si>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</si>
  <si>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</si>
  <si>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</si>
  <si>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</si>
  <si>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</si>
  <si>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</si>
  <si>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</si>
  <si>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</si>
  <si>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</si>
  <si>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</si>
  <si>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</si>
  <si>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</si>
  <si>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</si>
  <si>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</si>
  <si>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</si>
  <si>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</si>
  <si>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</si>
  <si>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</si>
  <si>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</si>
  <si>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</si>
  <si>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</si>
  <si>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</si>
  <si>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</si>
  <si>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</si>
  <si>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</si>
  <si>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</si>
  <si>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</si>
  <si>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</si>
  <si>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</si>
  <si>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</si>
  <si>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</si>
  <si>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</si>
  <si>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</si>
  <si>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</si>
  <si>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</si>
  <si>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</si>
  <si>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</si>
  <si>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</si>
  <si>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</si>
  <si>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</si>
  <si>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</si>
  <si>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</si>
  <si>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</si>
  <si>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</si>
  <si>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</si>
  <si>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</si>
  <si>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</si>
  <si>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</si>
  <si>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</si>
  <si>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</si>
  <si>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</si>
  <si>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</si>
  <si>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</si>
  <si>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</si>
  <si>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</si>
  <si>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</si>
  <si>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</si>
  <si>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</si>
  <si>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</si>
  <si>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</si>
  <si>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</si>
  <si>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</si>
  <si>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</si>
  <si>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</si>
  <si>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</si>
  <si>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</si>
  <si>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</si>
  <si>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</si>
  <si>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</si>
  <si>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</si>
  <si>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</si>
  <si>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</si>
  <si>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</si>
  <si>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</si>
  <si>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</si>
  <si>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</si>
  <si>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</si>
  <si>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</si>
  <si>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</si>
  <si>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</si>
  <si>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</si>
  <si>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</si>
  <si>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</si>
  <si>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</si>
  <si>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</si>
  <si>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</si>
  <si>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</si>
  <si>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</si>
  <si>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</si>
  <si>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</si>
  <si>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</si>
  <si>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</si>
  <si>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</si>
  <si>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</si>
  <si>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</si>
  <si>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</si>
  <si>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</si>
  <si>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</si>
  <si>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</si>
  <si>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</si>
  <si>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</si>
  <si>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</si>
  <si>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</si>
  <si>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</si>
  <si>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</si>
  <si>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</si>
  <si>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</si>
  <si>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</si>
  <si>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</si>
  <si>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</si>
  <si>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</si>
  <si>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</si>
  <si>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</si>
  <si>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</si>
  <si>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</si>
  <si>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</si>
  <si>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</si>
  <si>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</si>
  <si>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</si>
  <si>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</si>
  <si>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</si>
  <si>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</si>
  <si>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</si>
  <si>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</si>
  <si>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</si>
  <si>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</si>
  <si>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</si>
  <si>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</si>
  <si>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</si>
  <si>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</si>
  <si>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</si>
  <si>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</si>
  <si>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</si>
  <si>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</si>
  <si>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</si>
  <si>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</si>
  <si>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</si>
  <si>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</si>
  <si>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</si>
  <si>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</si>
  <si>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</si>
  <si>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</si>
  <si>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</si>
  <si>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</si>
  <si>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</si>
  <si>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</si>
  <si>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</si>
  <si>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</si>
  <si>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</si>
  <si>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</si>
  <si>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</si>
  <si>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</si>
  <si>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</si>
  <si>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</si>
  <si>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</si>
  <si>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</si>
  <si>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</si>
  <si>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</si>
  <si>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</si>
  <si>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</si>
  <si>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</si>
  <si>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</si>
  <si>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</si>
  <si>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</si>
  <si>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</si>
  <si>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</si>
  <si>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</si>
  <si>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</si>
  <si>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</si>
  <si>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</si>
  <si>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</si>
  <si>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</si>
  <si>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</si>
  <si>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</si>
  <si>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</si>
  <si>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</si>
  <si>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</si>
  <si>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</si>
  <si>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</si>
  <si>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</si>
  <si>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</si>
  <si>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</si>
  <si>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</si>
  <si>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</si>
  <si>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</si>
  <si>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</si>
  <si>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</si>
  <si>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</si>
  <si>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</si>
  <si>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</si>
  <si>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</si>
  <si>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</si>
  <si>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</si>
  <si>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</si>
  <si>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</si>
  <si>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</si>
  <si>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</si>
  <si>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</si>
  <si>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</si>
  <si>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</si>
  <si>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</si>
  <si>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</si>
  <si>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</si>
  <si>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</si>
  <si>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</si>
  <si>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</si>
  <si>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</si>
  <si>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</si>
  <si>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</si>
  <si>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</si>
  <si>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</si>
  <si>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</si>
  <si>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</si>
  <si>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</si>
  <si>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</si>
  <si>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</si>
  <si>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</si>
  <si>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</si>
  <si>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</si>
  <si>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</si>
  <si>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</si>
  <si>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</si>
  <si>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</si>
  <si>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</si>
  <si>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</si>
  <si>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</si>
  <si>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</si>
  <si>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</si>
  <si>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</si>
  <si>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</si>
  <si>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</si>
  <si>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</si>
  <si>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</si>
  <si>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</si>
  <si>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</si>
  <si>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</si>
  <si>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</si>
  <si>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</si>
  <si>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</si>
  <si>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</si>
  <si>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</si>
  <si>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</si>
  <si>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</si>
  <si>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</si>
  <si>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</si>
  <si>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</si>
  <si>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</si>
  <si>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</si>
  <si>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</si>
  <si>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</si>
  <si>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</si>
  <si>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</si>
  <si>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</si>
  <si>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</si>
  <si>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</si>
  <si>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</si>
  <si>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</si>
  <si>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</si>
  <si>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</si>
  <si>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</si>
  <si>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</si>
  <si>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</si>
  <si>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</si>
  <si>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</si>
  <si>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</si>
  <si>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</si>
  <si>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</si>
  <si>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</si>
  <si>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</si>
  <si>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</si>
  <si>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</si>
  <si>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</si>
  <si>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</si>
  <si>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</si>
  <si>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</si>
  <si>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</si>
  <si>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</si>
  <si>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</si>
  <si>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</si>
  <si>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</si>
  <si>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</si>
  <si>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</si>
  <si>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</si>
  <si>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</si>
  <si>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</si>
  <si>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</si>
  <si>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</si>
  <si>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</si>
  <si>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</si>
  <si>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</si>
  <si>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</si>
  <si>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</si>
  <si>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</si>
  <si>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</si>
  <si>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</si>
  <si>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</si>
  <si>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</si>
  <si>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</si>
  <si>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</si>
  <si>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</si>
  <si>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</si>
  <si>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</si>
  <si>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</si>
  <si>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</si>
  <si>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</si>
  <si>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</si>
  <si>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</si>
  <si>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</si>
  <si>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</si>
  <si>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</si>
  <si>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</si>
  <si>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</si>
  <si>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</si>
  <si>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</si>
  <si>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</si>
  <si>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</si>
  <si>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</si>
  <si>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</si>
  <si>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</si>
  <si>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</si>
  <si>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</si>
  <si>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</si>
  <si>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</si>
  <si>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</si>
  <si>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</si>
  <si>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</si>
  <si>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</si>
  <si>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</si>
  <si>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</si>
  <si>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</si>
  <si>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</si>
  <si>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</si>
  <si>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</si>
  <si>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</si>
  <si>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</si>
  <si>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</si>
  <si>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</si>
  <si>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</si>
  <si>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</si>
  <si>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</si>
  <si>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</si>
  <si>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</si>
  <si>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</si>
  <si>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</si>
  <si>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</si>
  <si>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</si>
  <si>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</si>
  <si>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</si>
  <si>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</si>
  <si>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</si>
  <si>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</si>
  <si>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</si>
  <si>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</si>
  <si>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</si>
  <si>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</si>
  <si>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</si>
  <si>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</si>
  <si>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</si>
  <si>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</si>
  <si>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</si>
  <si>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</si>
  <si>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</si>
  <si>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</si>
  <si>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</si>
  <si>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</si>
  <si>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</si>
  <si>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</si>
  <si>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</si>
  <si>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</si>
  <si>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</si>
  <si>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</si>
  <si>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</si>
  <si>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</si>
  <si>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</si>
  <si>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</si>
  <si>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</si>
  <si>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</si>
  <si>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</si>
  <si>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</si>
  <si>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</si>
  <si>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</si>
  <si>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</si>
  <si>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</si>
  <si>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</si>
  <si>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</si>
  <si>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</si>
  <si>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</si>
  <si>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</si>
  <si>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</si>
  <si>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</si>
  <si>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</si>
  <si>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</si>
  <si>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</si>
  <si>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</si>
  <si>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</si>
  <si>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</si>
  <si>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</si>
  <si>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</si>
  <si>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</si>
  <si>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</si>
  <si>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</si>
  <si>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</si>
  <si>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</si>
  <si>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</si>
  <si>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</si>
  <si>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</si>
  <si>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</si>
  <si>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</si>
  <si>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</si>
  <si>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</si>
  <si>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</si>
  <si>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</si>
  <si>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</si>
  <si>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</si>
  <si>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</si>
  <si>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</si>
  <si>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</si>
  <si>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</si>
  <si>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</si>
  <si>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</si>
  <si>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</si>
  <si>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</si>
  <si>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</si>
  <si>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</si>
  <si>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</si>
  <si>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</si>
  <si>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</si>
  <si>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</si>
  <si>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</si>
  <si>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</si>
  <si>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</si>
  <si>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</si>
  <si>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</si>
  <si>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</si>
  <si>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</si>
  <si>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</si>
  <si>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</si>
  <si>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</si>
  <si>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</si>
  <si>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</si>
  <si>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</si>
  <si>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</si>
  <si>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</si>
  <si>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</si>
  <si>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</si>
  <si>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</si>
  <si>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</si>
  <si>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</si>
  <si>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</si>
  <si>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</si>
  <si>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</si>
  <si>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</si>
  <si>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</si>
  <si>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</si>
  <si>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</si>
  <si>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</si>
  <si>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</si>
  <si>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</si>
  <si>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</si>
  <si>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</si>
  <si>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</si>
  <si>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</si>
  <si>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</si>
  <si>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</si>
  <si>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</si>
  <si>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</si>
  <si>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</si>
  <si>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</si>
  <si>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</si>
  <si>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</si>
  <si>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</si>
  <si>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</si>
  <si>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</si>
  <si>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</si>
  <si>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</si>
  <si>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</si>
  <si>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</si>
  <si>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</si>
  <si>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</si>
  <si>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</si>
  <si>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</si>
  <si>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</si>
  <si>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</si>
  <si>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</si>
  <si>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</si>
  <si>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</si>
  <si>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</si>
  <si>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</si>
  <si>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</si>
  <si>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</si>
  <si>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</si>
  <si>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</si>
  <si>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</si>
  <si>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</si>
  <si>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</si>
  <si>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</si>
  <si>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</si>
  <si>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</si>
  <si>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</si>
  <si>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</si>
  <si>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</si>
  <si>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</si>
  <si>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</si>
  <si>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</si>
  <si>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</si>
  <si>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</si>
  <si>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</si>
  <si>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</si>
  <si>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</si>
  <si>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</si>
  <si>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</si>
  <si>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</si>
  <si>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</si>
  <si>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</si>
  <si>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</si>
  <si>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</si>
  <si>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</si>
  <si>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</si>
  <si>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</si>
  <si>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</si>
  <si>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</si>
  <si>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</si>
  <si>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</si>
  <si>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</si>
  <si>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</si>
  <si>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</si>
  <si>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</si>
  <si>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</si>
  <si>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</si>
  <si>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</si>
  <si>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</si>
  <si>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</si>
  <si>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</si>
  <si>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</si>
  <si>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</si>
  <si>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</si>
  <si>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</si>
  <si>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</si>
  <si>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</si>
  <si>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</si>
  <si>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</si>
  <si>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</si>
  <si>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</si>
  <si>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</si>
  <si>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</si>
  <si>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</si>
  <si>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</si>
  <si>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</si>
  <si>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</si>
  <si>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</si>
  <si>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</si>
  <si>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</si>
  <si>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</si>
  <si>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</si>
  <si>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</si>
  <si>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</si>
  <si>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</si>
  <si>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</si>
  <si>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</si>
  <si>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</si>
  <si>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</si>
  <si>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</si>
  <si>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</si>
  <si>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</si>
  <si>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</si>
  <si>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</si>
  <si>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</si>
  <si>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</si>
  <si>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</si>
  <si>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</si>
  <si>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</si>
  <si>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</si>
  <si>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</si>
  <si>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</si>
  <si>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</si>
  <si>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</si>
  <si>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</si>
  <si>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</si>
  <si>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</si>
  <si>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</si>
  <si>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</si>
  <si>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</si>
  <si>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</si>
  <si>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</si>
  <si>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</si>
  <si>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</si>
  <si>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</si>
  <si>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</si>
  <si>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</si>
  <si>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</si>
  <si>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</si>
  <si>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</si>
  <si>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</si>
  <si>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</si>
  <si>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</si>
  <si>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</si>
  <si>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</si>
  <si>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</si>
  <si>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</si>
  <si>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</si>
  <si>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</si>
  <si>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</si>
  <si>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</si>
  <si>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</si>
  <si>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</si>
  <si>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</si>
  <si>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</si>
  <si>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</si>
  <si>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</si>
  <si>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</si>
  <si>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</si>
  <si>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</si>
  <si>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</si>
  <si>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</si>
  <si>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</si>
  <si>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</si>
  <si>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</si>
  <si>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</si>
  <si>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</si>
  <si>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</si>
  <si>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</si>
  <si>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</si>
  <si>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</si>
  <si>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</si>
  <si>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</si>
  <si>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</si>
  <si>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</si>
  <si>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</si>
  <si>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</si>
  <si>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</si>
  <si>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</si>
  <si>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</si>
  <si>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</si>
  <si>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</si>
  <si>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</si>
  <si>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</si>
  <si>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</si>
  <si>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</si>
  <si>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</si>
  <si>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</si>
  <si>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</si>
  <si>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</si>
  <si>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</si>
  <si>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</si>
  <si>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</si>
  <si>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</si>
  <si>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</si>
  <si>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</si>
  <si>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</si>
  <si>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</si>
  <si>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</si>
  <si>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</si>
  <si>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</si>
  <si>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</si>
  <si>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</si>
  <si>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</si>
  <si>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</si>
  <si>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</si>
  <si>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</si>
  <si>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</si>
  <si>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</si>
  <si>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</si>
  <si>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</si>
  <si>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</si>
  <si>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</si>
  <si>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</si>
  <si>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</si>
  <si>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</si>
  <si>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</si>
  <si>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</si>
  <si>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</si>
  <si>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</si>
  <si>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</si>
  <si>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</si>
  <si>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</si>
  <si>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</si>
  <si>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</si>
  <si>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</si>
  <si>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</si>
  <si>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</si>
  <si>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</si>
  <si>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</si>
  <si>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</si>
  <si>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</si>
  <si>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</si>
  <si>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</si>
  <si>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</si>
  <si>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</si>
  <si>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</si>
  <si>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</si>
  <si>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</si>
  <si>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</si>
  <si>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</si>
  <si>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</si>
  <si>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</si>
  <si>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</si>
  <si>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</si>
  <si>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</si>
  <si>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</si>
  <si>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</si>
  <si>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</si>
  <si>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</si>
  <si>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</si>
  <si>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</si>
  <si>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</si>
  <si>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</si>
  <si>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</si>
  <si>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</si>
  <si>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</si>
  <si>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</si>
  <si>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</si>
  <si>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</si>
  <si>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</si>
  <si>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</si>
  <si>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</si>
  <si>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</si>
  <si>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</si>
  <si>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</si>
  <si>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</si>
  <si>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</si>
  <si>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</si>
  <si>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</si>
  <si>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</si>
  <si>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</si>
  <si>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</si>
  <si>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</si>
  <si>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</si>
  <si>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</si>
  <si>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</si>
  <si>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</si>
  <si>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</si>
  <si>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</si>
  <si>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</si>
  <si>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</si>
  <si>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</si>
  <si>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</si>
  <si>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</si>
  <si>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</si>
  <si>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</si>
  <si>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</si>
  <si>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</si>
  <si>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</si>
  <si>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</si>
  <si>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</si>
  <si>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</si>
  <si>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</si>
  <si>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</si>
  <si>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</si>
  <si>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</si>
  <si>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</si>
  <si>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</si>
  <si>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</si>
  <si>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</si>
  <si>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</si>
  <si>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</si>
  <si>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</si>
  <si>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</si>
  <si>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</si>
  <si>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</si>
  <si>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</si>
  <si>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</si>
  <si>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</si>
  <si>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</si>
  <si>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</si>
  <si>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</si>
  <si>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</si>
  <si>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</si>
  <si>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</si>
  <si>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</si>
  <si>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</si>
  <si>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</si>
  <si>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</si>
  <si>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</si>
  <si>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</si>
  <si>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</si>
  <si>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</si>
  <si>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</si>
  <si>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</si>
  <si>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</si>
  <si>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</si>
  <si>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</si>
  <si>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</si>
  <si>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</si>
  <si>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</si>
  <si>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</si>
  <si>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</si>
  <si>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</si>
  <si>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</si>
  <si>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</si>
  <si>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</si>
  <si>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</si>
  <si>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</si>
  <si>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</si>
  <si>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</si>
  <si>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</si>
  <si>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</si>
  <si>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</si>
  <si>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</si>
  <si>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</si>
  <si>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</si>
  <si>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</si>
  <si>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</si>
  <si>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</si>
  <si>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</si>
  <si>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</si>
  <si>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</si>
  <si>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</si>
  <si>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</si>
  <si>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</si>
  <si>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</si>
  <si>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</si>
  <si>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</si>
  <si>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</si>
  <si>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</si>
  <si>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</si>
  <si>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</si>
  <si>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</si>
  <si>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</si>
  <si>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</si>
  <si>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</si>
  <si>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</si>
  <si>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</si>
  <si>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</si>
  <si>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</si>
  <si>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</si>
  <si>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</si>
  <si>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</si>
  <si>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</si>
  <si>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</si>
  <si>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</si>
  <si>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</si>
  <si>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</si>
  <si>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</si>
  <si>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</si>
  <si>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</si>
  <si>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</si>
  <si>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</si>
  <si>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</si>
  <si>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</si>
  <si>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</si>
  <si>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</si>
  <si>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</si>
  <si>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</si>
  <si>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</si>
  <si>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</si>
  <si>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</si>
  <si>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</si>
  <si>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</si>
  <si>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</si>
  <si>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</si>
  <si>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</si>
  <si>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</si>
  <si>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</si>
  <si>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</si>
  <si>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</si>
  <si>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</si>
  <si>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</si>
  <si>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</si>
  <si>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</si>
  <si>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</si>
  <si>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</si>
  <si>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</si>
  <si>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</si>
  <si>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</si>
  <si>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</si>
  <si>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</si>
  <si>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</si>
  <si>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</si>
  <si>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</si>
  <si>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</si>
  <si>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</si>
  <si>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</si>
  <si>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</si>
  <si>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</si>
  <si>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</si>
  <si>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</si>
  <si>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</si>
  <si>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</si>
  <si>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</si>
  <si>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</si>
  <si>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</si>
  <si>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</si>
  <si>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</si>
  <si>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</si>
  <si>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</si>
  <si>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</si>
  <si>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</si>
  <si>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</si>
  <si>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</si>
  <si>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</si>
  <si>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</si>
  <si>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</si>
  <si>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</si>
  <si>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</si>
  <si>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</si>
  <si>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</si>
  <si>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</si>
  <si>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</si>
  <si>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</si>
  <si>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</si>
  <si>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</si>
  <si>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</si>
  <si>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</si>
  <si>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</si>
  <si>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</si>
  <si>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</si>
  <si>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</si>
  <si>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</si>
  <si>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</si>
  <si>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</si>
  <si>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</si>
  <si>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</si>
  <si>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</si>
  <si>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</si>
  <si>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</si>
  <si>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</si>
  <si>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</si>
  <si>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</si>
  <si>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</si>
  <si>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</si>
  <si>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</si>
  <si>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</si>
  <si>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</si>
  <si>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</si>
  <si>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</si>
  <si>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</si>
  <si>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</si>
  <si>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</si>
  <si>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</si>
  <si>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</si>
  <si>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</si>
  <si>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</si>
  <si>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</si>
  <si>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</si>
  <si>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</si>
  <si>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</si>
  <si>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</si>
  <si>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</si>
  <si>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</si>
  <si>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</si>
  <si>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</si>
  <si>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</si>
  <si>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</si>
  <si>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</si>
  <si>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</si>
  <si>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</si>
  <si>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</si>
  <si>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</si>
  <si>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</si>
  <si>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</si>
  <si>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</si>
  <si>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</si>
  <si>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</si>
  <si>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</si>
  <si>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</si>
  <si>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</si>
  <si>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</si>
  <si>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</si>
  <si>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</si>
  <si>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</si>
  <si>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</si>
  <si>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</si>
  <si>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</si>
  <si>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</si>
  <si>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</si>
  <si>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</si>
  <si>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</si>
  <si>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</si>
  <si>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</si>
  <si>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</si>
  <si>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</si>
  <si>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</si>
  <si>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</si>
  <si>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</si>
  <si>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</si>
  <si>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</si>
  <si>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</si>
  <si>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</si>
  <si>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</si>
  <si>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</si>
  <si>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</si>
  <si>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</si>
  <si>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</si>
  <si>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</si>
  <si>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</si>
  <si>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</si>
  <si>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</si>
  <si>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</si>
  <si>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</si>
  <si>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</si>
  <si>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</si>
  <si>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</si>
  <si>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</si>
  <si>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</si>
  <si>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</si>
  <si>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</si>
  <si>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</si>
  <si>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</si>
  <si>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</si>
  <si>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</si>
  <si>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</si>
  <si>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</si>
  <si>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</si>
  <si>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</si>
  <si>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</si>
  <si>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</si>
  <si>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</si>
  <si>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</si>
  <si>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</si>
  <si>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</si>
  <si>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</si>
  <si>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</si>
  <si>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</si>
  <si>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</si>
  <si>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</si>
  <si>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</si>
  <si>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</si>
  <si>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</si>
  <si>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</si>
  <si>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</si>
  <si>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</si>
  <si>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</si>
  <si>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</si>
  <si>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</si>
  <si>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</si>
  <si>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</si>
  <si>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</si>
  <si>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</si>
  <si>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</si>
  <si>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</si>
  <si>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</si>
  <si>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</si>
  <si>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</si>
  <si>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</si>
  <si>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</si>
  <si>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</si>
  <si>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</si>
  <si>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</si>
  <si>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</si>
  <si>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</si>
  <si>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</si>
  <si>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</si>
  <si>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</si>
  <si>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</si>
  <si>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</si>
  <si>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</si>
  <si>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</si>
  <si>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</si>
  <si>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</si>
  <si>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</si>
  <si>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</si>
  <si>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</si>
  <si>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</si>
  <si>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</si>
  <si>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</si>
  <si>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</si>
  <si>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</si>
  <si>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</si>
  <si>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</si>
  <si>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</si>
  <si>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</si>
  <si>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</si>
  <si>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</si>
  <si>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</si>
  <si>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</si>
  <si>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</si>
  <si>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</si>
  <si>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</si>
  <si>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</si>
  <si>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</si>
  <si>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</si>
  <si>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</si>
  <si>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</si>
  <si>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</si>
  <si>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</si>
  <si>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</si>
  <si>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</si>
  <si>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</si>
  <si>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</si>
  <si>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</si>
  <si>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</si>
  <si>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</si>
  <si>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</si>
  <si>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</si>
  <si>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</si>
  <si>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</si>
  <si>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</si>
  <si>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</si>
  <si>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</si>
  <si>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</si>
  <si>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</si>
  <si>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</si>
  <si>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</si>
  <si>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</si>
  <si>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</si>
  <si>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</si>
  <si>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</si>
  <si>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</si>
  <si>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</si>
  <si>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</si>
  <si>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</si>
  <si>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</si>
  <si>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</si>
  <si>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</si>
  <si>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</si>
  <si>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</si>
  <si>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</si>
  <si>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</si>
  <si>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</si>
  <si>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</si>
  <si>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</si>
  <si>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</si>
  <si>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</si>
  <si>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</si>
  <si>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</si>
  <si>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</si>
  <si>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</si>
  <si>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</si>
  <si>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</si>
  <si>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</si>
  <si>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</si>
  <si>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</si>
  <si>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</si>
  <si>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</si>
  <si>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</si>
  <si>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</si>
  <si>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</si>
  <si>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</si>
  <si>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</si>
  <si>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</si>
  <si>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</si>
  <si>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</si>
  <si>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</si>
  <si>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</si>
  <si>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</si>
  <si>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</si>
  <si>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</si>
  <si>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</si>
  <si>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</si>
  <si>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</si>
  <si>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</si>
  <si>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</si>
  <si>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</si>
  <si>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</si>
  <si>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</si>
  <si>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</si>
  <si>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</si>
  <si>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</si>
  <si>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</si>
  <si>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</si>
  <si>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</si>
  <si>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</si>
  <si>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</si>
  <si>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</si>
  <si>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</si>
  <si>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</si>
  <si>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</si>
  <si>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</si>
  <si>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</si>
  <si>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</si>
  <si>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</si>
  <si>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</si>
  <si>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</si>
  <si>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</si>
  <si>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</si>
  <si>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</si>
  <si>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</si>
  <si>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</si>
  <si>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</si>
  <si>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</si>
  <si>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</si>
  <si>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</si>
  <si>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</si>
  <si>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</si>
  <si>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</si>
  <si>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</si>
  <si>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</si>
  <si>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</si>
  <si>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</si>
  <si>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</si>
  <si>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</si>
  <si>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</si>
  <si>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</si>
  <si>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</si>
  <si>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</si>
  <si>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</si>
  <si>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</si>
  <si>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</si>
  <si>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</si>
  <si>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</si>
  <si>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</si>
  <si>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</si>
  <si>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</si>
  <si>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</si>
  <si>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</si>
  <si>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</si>
  <si>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</si>
  <si>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</si>
  <si>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</si>
  <si>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</si>
  <si>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</si>
  <si>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</si>
  <si>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</si>
  <si>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</si>
  <si>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</si>
  <si>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</si>
  <si>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</si>
  <si>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</si>
  <si>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</si>
  <si>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</si>
  <si>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</si>
  <si>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</si>
  <si>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</si>
  <si>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</si>
  <si>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</si>
  <si>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</si>
  <si>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</si>
  <si>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</si>
  <si>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</si>
  <si>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</si>
  <si>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</si>
  <si>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</si>
  <si>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</si>
  <si>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</si>
  <si>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</si>
  <si>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</si>
  <si>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</si>
  <si>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</si>
  <si>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</si>
  <si>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</si>
  <si>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</si>
  <si>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</si>
  <si>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</si>
  <si>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</si>
  <si>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</si>
  <si>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</si>
  <si>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</si>
  <si>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</si>
  <si>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</si>
  <si>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</si>
  <si>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</si>
  <si>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</si>
  <si>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</si>
  <si>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</si>
  <si>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</si>
  <si>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</si>
  <si>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</si>
  <si>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</si>
  <si>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</si>
  <si>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</si>
  <si>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</si>
  <si>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</si>
  <si>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</si>
  <si>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</si>
  <si>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</si>
  <si>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</si>
  <si>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</si>
  <si>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</si>
  <si>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</si>
  <si>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</si>
  <si>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</si>
  <si>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</si>
  <si>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</si>
  <si>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</si>
  <si>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</si>
  <si>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</si>
  <si>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</si>
  <si>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</si>
  <si>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</si>
  <si>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</si>
  <si>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</si>
  <si>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</si>
  <si>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</si>
  <si>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</si>
  <si>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</si>
  <si>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</si>
  <si>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</si>
  <si>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</si>
  <si>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</si>
  <si>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</si>
  <si>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</si>
  <si>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</si>
  <si>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</si>
  <si>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</si>
  <si>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</si>
  <si>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</si>
  <si>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</si>
  <si>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</si>
  <si>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</si>
  <si>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</si>
  <si>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</si>
  <si>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</si>
  <si>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</si>
  <si>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</si>
  <si>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</si>
  <si>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</si>
  <si>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</si>
  <si>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</si>
  <si>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</si>
  <si>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</si>
  <si>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</si>
  <si>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</si>
  <si>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</si>
  <si>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</si>
  <si>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</si>
  <si>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</si>
  <si>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</si>
  <si>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</si>
  <si>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</si>
  <si>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</si>
  <si>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</si>
  <si>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</si>
  <si>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</si>
  <si>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</si>
  <si>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</si>
  <si>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</si>
  <si>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</si>
  <si>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</si>
  <si>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</si>
  <si>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</si>
  <si>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</si>
  <si>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</si>
  <si>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</si>
  <si>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</si>
  <si>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</si>
  <si>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</si>
  <si>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</si>
  <si>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</si>
  <si>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</si>
  <si>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</si>
  <si>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</si>
  <si>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</si>
  <si>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</si>
  <si>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</si>
  <si>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</si>
  <si>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</si>
  <si>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</si>
  <si>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</si>
  <si>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</si>
  <si>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</si>
  <si>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</si>
  <si>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</si>
  <si>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</si>
  <si>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</si>
  <si>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</si>
  <si>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</si>
  <si>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</si>
  <si>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</si>
  <si>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</si>
  <si>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</si>
  <si>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</si>
  <si>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</si>
  <si>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</si>
  <si>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</si>
  <si>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</si>
  <si>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</si>
  <si>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</si>
  <si>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</si>
  <si>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</si>
  <si>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</si>
  <si>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</si>
  <si>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</si>
  <si>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</si>
  <si>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</si>
  <si>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</si>
  <si>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</si>
  <si>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</si>
  <si>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</si>
  <si>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</si>
  <si>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</si>
  <si>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</si>
  <si>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</si>
  <si>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</si>
  <si>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</si>
  <si>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</si>
  <si>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</si>
  <si>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</si>
  <si>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</si>
  <si>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</si>
  <si>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</si>
  <si>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</si>
  <si>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</si>
  <si>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</si>
  <si>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</si>
  <si>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</si>
  <si>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</si>
  <si>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</si>
  <si>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</si>
  <si>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</si>
  <si>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</si>
  <si>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</si>
  <si>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</si>
  <si>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</si>
  <si>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</si>
  <si>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</si>
  <si>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</si>
  <si>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</si>
  <si>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</si>
  <si>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</si>
  <si>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</si>
  <si>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</si>
  <si>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</si>
  <si>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</si>
  <si>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</si>
  <si>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</si>
  <si>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</si>
  <si>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</si>
  <si>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</si>
  <si>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</si>
  <si>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</si>
  <si>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</si>
  <si>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</si>
  <si>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</si>
  <si>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</si>
  <si>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</si>
  <si>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</si>
  <si>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</si>
  <si>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</si>
  <si>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</si>
  <si>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</si>
  <si>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</si>
  <si>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</si>
  <si>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</si>
  <si>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</si>
  <si>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</si>
  <si>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</si>
  <si>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</si>
  <si>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</si>
  <si>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</si>
  <si>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</si>
  <si>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</si>
  <si>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</si>
  <si>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</si>
  <si>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</si>
  <si>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</si>
  <si>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</si>
  <si>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</si>
  <si>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</si>
  <si>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</si>
  <si>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</si>
  <si>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</si>
  <si>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</si>
  <si>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</si>
  <si>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</si>
  <si>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</si>
  <si>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</si>
  <si>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</si>
  <si>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</si>
  <si>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</si>
  <si>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</si>
  <si>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</si>
  <si>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</si>
  <si>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</si>
  <si>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</si>
  <si>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</si>
  <si>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</si>
  <si>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</si>
  <si>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</si>
  <si>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</si>
  <si>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</si>
  <si>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</si>
  <si>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</si>
  <si>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</si>
  <si>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</si>
  <si>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</si>
  <si>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</si>
  <si>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</si>
  <si>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</si>
  <si>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</si>
  <si>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</si>
  <si>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</si>
  <si>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</si>
  <si>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</si>
  <si>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</si>
  <si>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</si>
  <si>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</si>
  <si>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</si>
  <si>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</si>
  <si>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</si>
  <si>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</si>
  <si>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</si>
  <si>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</si>
  <si>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</si>
  <si>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</si>
  <si>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</si>
  <si>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</si>
  <si>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</si>
  <si>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</si>
  <si>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</si>
  <si>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</si>
  <si>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</si>
  <si>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</si>
  <si>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</si>
  <si>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</si>
  <si>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</si>
  <si>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</si>
  <si>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</si>
  <si>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</si>
  <si>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</si>
  <si>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</si>
  <si>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</si>
  <si>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</si>
  <si>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</si>
  <si>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</si>
  <si>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</si>
  <si>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</si>
  <si>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</si>
  <si>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</si>
  <si>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</si>
  <si>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</si>
  <si>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</si>
  <si>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</si>
  <si>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</si>
  <si>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</si>
  <si>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</si>
  <si>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</si>
  <si>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</si>
  <si>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</si>
  <si>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</si>
  <si>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</si>
  <si>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</si>
  <si>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</si>
  <si>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</si>
  <si>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</si>
  <si>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</si>
  <si>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</si>
  <si>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</si>
  <si>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</si>
  <si>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</si>
  <si>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</si>
  <si>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</si>
  <si>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</si>
  <si>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</si>
  <si>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</si>
  <si>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</si>
  <si>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</si>
  <si>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</si>
  <si>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</si>
  <si>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</si>
  <si>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</si>
  <si>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</si>
  <si>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</si>
  <si>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</si>
  <si>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</si>
  <si>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</si>
  <si>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</si>
  <si>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</si>
  <si>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</si>
  <si>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</si>
  <si>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</si>
  <si>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</si>
  <si>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</si>
  <si>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</si>
  <si>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</si>
  <si>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</si>
  <si>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</si>
  <si>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</si>
  <si>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</si>
  <si>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</si>
  <si>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</si>
  <si>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</si>
  <si>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</si>
  <si>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</si>
  <si>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</si>
  <si>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</si>
  <si>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</si>
  <si>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</si>
  <si>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</si>
  <si>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</si>
  <si>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</si>
  <si>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</si>
  <si>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</si>
  <si>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</si>
  <si>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</si>
  <si>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</si>
  <si>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</si>
  <si>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</si>
  <si>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</si>
  <si>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</si>
  <si>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</si>
  <si>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</si>
  <si>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</si>
  <si>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</si>
  <si>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</si>
  <si>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</si>
  <si>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</si>
  <si>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</si>
  <si>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</si>
  <si>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</si>
  <si>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</si>
  <si>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</si>
  <si>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</si>
  <si>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</si>
  <si>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</si>
  <si>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</si>
  <si>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</si>
  <si>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</si>
  <si>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</si>
  <si>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</si>
  <si>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</si>
  <si>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</si>
  <si>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</si>
  <si>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</si>
  <si>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</si>
  <si>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</si>
  <si>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</si>
  <si>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</si>
  <si>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</si>
  <si>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</si>
  <si>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</si>
  <si>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</si>
  <si>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</si>
  <si>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</si>
  <si>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</si>
  <si>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</si>
  <si>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</si>
  <si>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</si>
  <si>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</si>
  <si>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</si>
  <si>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</si>
  <si>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</si>
  <si>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</si>
  <si>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</si>
  <si>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</si>
  <si>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</si>
  <si>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</si>
  <si>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</si>
  <si>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</si>
  <si>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</si>
  <si>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</si>
  <si>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</si>
  <si>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</si>
  <si>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</si>
  <si>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</si>
  <si>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</si>
  <si>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</si>
  <si>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</si>
  <si>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</si>
  <si>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</si>
  <si>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</si>
  <si>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</si>
  <si>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</si>
  <si>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</si>
  <si>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</si>
  <si>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</si>
  <si>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</si>
  <si>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</si>
  <si>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</si>
  <si>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</si>
  <si>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</si>
  <si>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</si>
  <si>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</si>
  <si>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</si>
  <si>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</si>
  <si>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</si>
  <si>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</si>
  <si>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</si>
  <si>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</si>
  <si>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</si>
  <si>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</si>
  <si>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</si>
  <si>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</si>
  <si>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</si>
  <si>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</si>
  <si>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</si>
  <si>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</si>
  <si>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</si>
  <si>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</si>
  <si>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</si>
  <si>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</si>
  <si>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</si>
  <si>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</si>
  <si>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</si>
  <si>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</si>
  <si>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</si>
  <si>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</si>
  <si>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</si>
  <si>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</si>
  <si>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</si>
  <si>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</si>
  <si>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</si>
  <si>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</si>
  <si>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</si>
  <si>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</si>
  <si>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</si>
  <si>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</si>
  <si>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</si>
  <si>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</si>
  <si>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</si>
  <si>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</si>
  <si>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</si>
  <si>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</si>
  <si>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</si>
  <si>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</si>
  <si>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</si>
  <si>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</si>
  <si>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</si>
  <si>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</si>
  <si>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</si>
  <si>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</si>
  <si>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</si>
  <si>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</si>
  <si>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</si>
  <si>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</si>
  <si>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</si>
  <si>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</si>
  <si>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</si>
  <si>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</si>
  <si>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</si>
  <si>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</si>
  <si>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</si>
  <si>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</si>
  <si>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</si>
  <si>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</si>
  <si>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</si>
  <si>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</si>
  <si>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</si>
  <si>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</si>
  <si>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</si>
  <si>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</si>
  <si>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</si>
  <si>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</si>
  <si>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</si>
  <si>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</si>
  <si>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</si>
  <si>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</si>
  <si>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</si>
  <si>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</si>
  <si>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</si>
  <si>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</si>
  <si>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</si>
  <si>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</si>
  <si>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</si>
  <si>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</si>
  <si>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</si>
  <si>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</si>
  <si>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</si>
  <si>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</si>
  <si>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</si>
  <si>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</si>
  <si>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</si>
  <si>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</si>
  <si>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</si>
  <si>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</si>
  <si>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</si>
  <si>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</si>
  <si>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</si>
  <si>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</si>
  <si>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</si>
  <si>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</si>
  <si>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</si>
  <si>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</si>
  <si>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</si>
  <si>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</si>
  <si>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</si>
  <si>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</si>
  <si>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</si>
  <si>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</si>
  <si>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</si>
  <si>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</si>
  <si>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</si>
  <si>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</si>
  <si>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</si>
  <si>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</si>
  <si>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</si>
  <si>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</si>
  <si>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</si>
  <si>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</si>
  <si>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</si>
  <si>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</si>
  <si>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</si>
  <si>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</si>
  <si>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</si>
  <si>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</si>
  <si>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</si>
  <si>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</si>
  <si>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</si>
  <si>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</si>
  <si>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</si>
  <si>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</si>
  <si>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</si>
  <si>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</si>
  <si>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</si>
  <si>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</si>
  <si>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</si>
  <si>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</si>
  <si>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</si>
  <si>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</si>
  <si>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</si>
  <si>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</si>
  <si>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</si>
  <si>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</si>
  <si>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</si>
  <si>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</si>
  <si>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</si>
  <si>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</si>
  <si>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</si>
  <si>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</si>
  <si>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</si>
  <si>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</si>
  <si>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</si>
  <si>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</si>
  <si>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</si>
  <si>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</si>
  <si>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</si>
  <si>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</si>
  <si>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</si>
  <si>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</si>
  <si>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</si>
  <si>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</si>
  <si>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</si>
  <si>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</si>
  <si>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</si>
  <si>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</si>
  <si>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</si>
  <si>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</si>
  <si>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</si>
  <si>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</si>
  <si>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</si>
  <si>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</si>
  <si>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</si>
  <si>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</si>
  <si>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</si>
  <si>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</si>
  <si>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</si>
  <si>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</si>
  <si>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</si>
  <si>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</si>
  <si>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</si>
  <si>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</si>
  <si>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</si>
  <si>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</si>
  <si>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</si>
  <si>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</si>
  <si>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</si>
  <si>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</si>
  <si>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</si>
  <si>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</si>
  <si>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</si>
  <si>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</si>
  <si>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</si>
  <si>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</si>
  <si>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</si>
  <si>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</si>
  <si>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</si>
  <si>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</si>
  <si>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</si>
  <si>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</si>
  <si>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</si>
  <si>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</si>
  <si>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</si>
  <si>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</si>
  <si>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</si>
  <si>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</si>
  <si>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</si>
  <si>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</si>
  <si>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</si>
  <si>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</si>
  <si>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</si>
  <si>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</si>
  <si>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</si>
  <si>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</si>
  <si>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</si>
  <si>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</si>
  <si>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</si>
  <si>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</si>
  <si>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</si>
  <si>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</si>
  <si>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</si>
  <si>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</si>
  <si>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</si>
  <si>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</si>
  <si>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</si>
  <si>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</si>
  <si>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</si>
  <si>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</si>
  <si>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</si>
  <si>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</si>
  <si>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</si>
  <si>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</si>
  <si>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</si>
  <si>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</si>
  <si>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</si>
  <si>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</si>
  <si>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</si>
  <si>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</si>
  <si>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</si>
  <si>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</si>
  <si>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</si>
  <si>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</si>
  <si>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</si>
  <si>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</si>
  <si>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</si>
  <si>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</si>
  <si>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</si>
  <si>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</si>
  <si>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</si>
  <si>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</si>
  <si>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</si>
  <si>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</si>
  <si>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</si>
  <si>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</si>
  <si>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</si>
  <si>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</si>
  <si>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</si>
  <si>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</si>
  <si>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</si>
  <si>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</si>
  <si>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</si>
  <si>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</si>
  <si>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</si>
  <si>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</si>
  <si>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</si>
  <si>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</si>
  <si>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</si>
  <si>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</si>
  <si>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</si>
  <si>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</si>
  <si>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</si>
  <si>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</si>
  <si>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</si>
  <si>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</si>
  <si>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</si>
  <si>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</si>
  <si>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</si>
  <si>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</si>
  <si>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</si>
  <si>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</si>
  <si>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</si>
  <si>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</si>
  <si>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</si>
  <si>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</si>
  <si>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</si>
  <si>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</si>
  <si>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</si>
  <si>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</si>
  <si>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</si>
  <si>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</si>
  <si>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</si>
  <si>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</si>
  <si>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</si>
  <si>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</si>
  <si>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</si>
  <si>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</si>
  <si>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</si>
  <si>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</si>
  <si>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</si>
  <si>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</si>
  <si>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</si>
  <si>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</si>
  <si>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</si>
  <si>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</si>
  <si>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</si>
  <si>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</si>
  <si>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</si>
  <si>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</si>
  <si>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</si>
  <si>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</si>
  <si>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</si>
  <si>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</si>
  <si>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</si>
  <si>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</si>
  <si>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</si>
  <si>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</si>
  <si>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</si>
  <si>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</si>
  <si>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</si>
  <si>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</si>
  <si>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</si>
  <si>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</si>
  <si>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</si>
  <si>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</si>
  <si>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</si>
  <si>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</si>
  <si>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</si>
  <si>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</si>
  <si>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</si>
  <si>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</si>
  <si>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</si>
  <si>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</si>
  <si>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</si>
  <si>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</si>
  <si>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</si>
  <si>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</si>
  <si>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</si>
  <si>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</si>
  <si>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</si>
  <si>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</si>
  <si>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</si>
  <si>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</si>
  <si>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</si>
  <si>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</si>
  <si>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</si>
  <si>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</si>
  <si>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</si>
  <si>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</si>
  <si>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</si>
  <si>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</si>
  <si>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</si>
  <si>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</si>
  <si>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</si>
  <si>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</si>
  <si>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</si>
  <si>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</si>
  <si>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</si>
  <si>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</si>
  <si>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</si>
  <si>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</si>
  <si>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</si>
  <si>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</si>
  <si>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</si>
  <si>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</si>
  <si>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</si>
  <si>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</si>
  <si>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</si>
  <si>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</si>
  <si>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</si>
  <si>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</si>
  <si>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</si>
  <si>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</si>
  <si>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</si>
  <si>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</si>
  <si>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</si>
  <si>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</si>
  <si>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</si>
  <si>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</si>
  <si>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</si>
  <si>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</si>
  <si>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</si>
  <si>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</si>
  <si>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</si>
  <si>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</si>
  <si>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</si>
  <si>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</si>
  <si>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</si>
  <si>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</si>
  <si>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</si>
  <si>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</si>
  <si>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</si>
  <si>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</si>
  <si>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</si>
  <si>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</si>
  <si>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</si>
  <si>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</si>
  <si>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</si>
  <si>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</si>
  <si>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</si>
  <si>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</si>
  <si>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</si>
  <si>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</si>
  <si>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</si>
  <si>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</si>
  <si>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</si>
  <si>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</si>
  <si>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</si>
  <si>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</si>
  <si>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</si>
  <si>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</si>
  <si>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</si>
  <si>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</si>
  <si>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</si>
  <si>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</si>
  <si>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</si>
  <si>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</si>
  <si>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</si>
  <si>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</si>
  <si>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</si>
  <si>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</si>
  <si>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</si>
  <si>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</si>
  <si>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</si>
  <si>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</si>
  <si>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</si>
  <si>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</si>
  <si>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</si>
  <si>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</si>
  <si>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</si>
  <si>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</si>
  <si>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</si>
  <si>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</si>
  <si>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</si>
  <si>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</si>
  <si>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</si>
  <si>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</si>
  <si>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</si>
  <si>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</si>
  <si>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</si>
  <si>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</si>
  <si>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</si>
  <si>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</si>
  <si>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</si>
  <si>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</si>
  <si>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</si>
  <si>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</si>
  <si>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</si>
  <si>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</si>
  <si>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</si>
  <si>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</si>
  <si>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</si>
  <si>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</si>
  <si>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</si>
  <si>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</si>
  <si>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</si>
  <si>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</si>
  <si>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</si>
  <si>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</si>
  <si>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</si>
  <si>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</si>
  <si>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</si>
  <si>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</si>
  <si>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</si>
  <si>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</si>
  <si>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</si>
  <si>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</si>
  <si>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</si>
  <si>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</si>
  <si>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</si>
  <si>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</si>
  <si>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</si>
  <si>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</si>
  <si>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</si>
  <si>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</si>
  <si>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</si>
  <si>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</si>
  <si>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</si>
  <si>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</si>
  <si>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</si>
  <si>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</si>
  <si>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</si>
  <si>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</si>
  <si>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</si>
  <si>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</si>
  <si>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</si>
  <si>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</si>
  <si>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</si>
  <si>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</si>
  <si>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</si>
  <si>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</si>
  <si>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</si>
  <si>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</si>
  <si>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</si>
  <si>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</si>
  <si>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</si>
  <si>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</si>
  <si>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</si>
  <si>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</si>
  <si>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</si>
  <si>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</si>
  <si>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</si>
  <si>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</si>
  <si>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</si>
  <si>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</si>
  <si>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</si>
  <si>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</si>
  <si>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</si>
  <si>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</si>
  <si>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</si>
  <si>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</si>
  <si>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</si>
  <si>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</si>
  <si>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</si>
  <si>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</si>
  <si>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</si>
  <si>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</si>
  <si>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</si>
  <si>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</si>
  <si>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</si>
  <si>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</si>
  <si>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</si>
  <si>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</si>
  <si>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</si>
  <si>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</si>
  <si>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</si>
  <si>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</si>
  <si>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</si>
  <si>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</si>
  <si>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</si>
  <si>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</si>
  <si>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</si>
  <si>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</si>
  <si>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</si>
  <si>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</si>
  <si>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</si>
  <si>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</si>
  <si>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</si>
  <si>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</si>
  <si>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</si>
  <si>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</si>
  <si>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</si>
  <si>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</si>
  <si>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</si>
  <si>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</si>
  <si>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</si>
  <si>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</si>
  <si>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</si>
  <si>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</si>
  <si>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</si>
  <si>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</si>
  <si>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</si>
  <si>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</si>
  <si>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</si>
  <si>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</si>
  <si>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</si>
  <si>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</si>
  <si>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</si>
  <si>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</si>
  <si>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</si>
  <si>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</si>
  <si>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</si>
  <si>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</si>
  <si>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</si>
  <si>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</si>
  <si>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</si>
  <si>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</si>
  <si>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</si>
  <si>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</si>
  <si>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</si>
  <si>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</si>
  <si>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</si>
  <si>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</si>
  <si>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</si>
  <si>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</si>
  <si>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</si>
  <si>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</si>
  <si>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</si>
  <si>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</si>
  <si>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</si>
  <si>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</si>
  <si>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</si>
  <si>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</si>
  <si>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</si>
  <si>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</si>
  <si>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</si>
  <si>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</si>
  <si>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</si>
  <si>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</si>
  <si>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</si>
  <si>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</si>
  <si>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</si>
  <si>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</si>
  <si>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</si>
  <si>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</si>
  <si>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</si>
  <si>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</si>
  <si>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</si>
  <si>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</si>
  <si>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</si>
  <si>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</si>
  <si>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</si>
  <si>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</si>
  <si>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</si>
  <si>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</si>
  <si>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</si>
  <si>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</si>
  <si>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</si>
  <si>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</si>
  <si>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</si>
  <si>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</si>
  <si>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</si>
  <si>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</si>
  <si>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</si>
  <si>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</si>
  <si>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</si>
  <si>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</si>
  <si>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</si>
  <si>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</si>
  <si>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</si>
  <si>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</si>
  <si>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</si>
  <si>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</si>
  <si>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</si>
  <si>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</si>
  <si>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</si>
  <si>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</si>
  <si>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</si>
  <si>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</si>
  <si>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</si>
  <si>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</si>
  <si>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</si>
  <si>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</si>
  <si>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</si>
  <si>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</si>
  <si>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</si>
  <si>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</si>
  <si>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</si>
  <si>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</si>
  <si>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</si>
  <si>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</si>
  <si>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</si>
  <si>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</si>
  <si>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</si>
  <si>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</si>
  <si>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</si>
  <si>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</si>
  <si>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</si>
  <si>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</si>
  <si>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</si>
  <si>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</si>
  <si>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</si>
  <si>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</si>
  <si>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</si>
  <si>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</si>
  <si>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</si>
  <si>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</si>
  <si>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</si>
  <si>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</si>
  <si>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</si>
  <si>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</si>
  <si>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</si>
  <si>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</si>
  <si>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</si>
  <si>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</si>
  <si>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</si>
  <si>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</si>
  <si>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</si>
  <si>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</si>
  <si>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</si>
  <si>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</si>
  <si>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</si>
  <si>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</si>
  <si>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</si>
  <si>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</si>
  <si>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</si>
  <si>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</si>
  <si>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</si>
  <si>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</si>
  <si>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</si>
  <si>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</si>
  <si>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</si>
  <si>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</si>
  <si>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</si>
  <si>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</si>
  <si>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</si>
  <si>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</si>
  <si>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</si>
  <si>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</si>
  <si>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</si>
  <si>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</si>
  <si>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</si>
  <si>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</si>
  <si>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</si>
  <si>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</si>
  <si>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</si>
  <si>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</si>
  <si>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</si>
  <si>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</si>
  <si>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</si>
  <si>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</si>
  <si>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</si>
  <si>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</si>
  <si>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</si>
  <si>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</si>
  <si>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</si>
  <si>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</si>
  <si>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</si>
  <si>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</si>
  <si>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</si>
  <si>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</si>
  <si>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</si>
  <si>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</si>
  <si>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</si>
  <si>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</si>
  <si>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</si>
  <si>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</si>
  <si>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</si>
  <si>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</si>
  <si>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</si>
  <si>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</si>
  <si>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</si>
  <si>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</si>
  <si>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</si>
  <si>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</si>
  <si>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</si>
  <si>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</si>
  <si>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</si>
  <si>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</si>
  <si>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</si>
  <si>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</si>
  <si>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</si>
  <si>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</si>
  <si>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</si>
  <si>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</si>
  <si>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</si>
  <si>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</si>
  <si>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</si>
  <si>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</si>
  <si>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</si>
  <si>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</si>
  <si>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</si>
  <si>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</si>
  <si>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</si>
  <si>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</si>
  <si>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</si>
  <si>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</si>
  <si>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</si>
  <si>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</si>
  <si>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</si>
  <si>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</si>
  <si>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</si>
  <si>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</si>
  <si>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</si>
  <si>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</si>
  <si>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</si>
  <si>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</si>
  <si>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</si>
  <si>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</si>
  <si>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</si>
  <si>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</si>
  <si>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</si>
  <si>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</si>
  <si>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</si>
  <si>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</si>
  <si>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</si>
  <si>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</si>
  <si>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</si>
  <si>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</si>
  <si>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</si>
  <si>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</si>
  <si>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</si>
  <si>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</si>
  <si>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</si>
  <si>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</si>
  <si>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</si>
  <si>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</si>
  <si>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</si>
  <si>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</si>
  <si>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</si>
  <si>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</si>
  <si>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</si>
  <si>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</si>
  <si>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</si>
  <si>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</si>
  <si>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</si>
  <si>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</si>
  <si>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</si>
  <si>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</si>
  <si>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</si>
  <si>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</si>
  <si>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</si>
  <si>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</si>
  <si>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</si>
  <si>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</si>
  <si>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</si>
  <si>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</si>
  <si>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</si>
  <si>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</si>
  <si>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</si>
  <si>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</si>
  <si>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</si>
  <si>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</si>
  <si>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</si>
  <si>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</si>
  <si>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</si>
  <si>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</si>
  <si>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</si>
  <si>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</si>
  <si>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</si>
  <si>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</si>
  <si>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</si>
  <si>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</si>
  <si>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</si>
  <si>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</si>
  <si>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</si>
  <si>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</si>
  <si>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</si>
  <si>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</si>
  <si>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</si>
  <si>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</si>
  <si>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</si>
  <si>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</si>
  <si>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</si>
  <si>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</si>
  <si>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</si>
  <si>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</si>
  <si>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</si>
  <si>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</si>
  <si>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</si>
  <si>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</si>
  <si>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</si>
  <si>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</si>
  <si>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</si>
  <si>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</si>
  <si>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</si>
  <si>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</si>
  <si>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</si>
  <si>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</si>
  <si>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</si>
  <si>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</si>
  <si>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</si>
  <si>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</si>
  <si>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</si>
  <si>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</si>
  <si>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</si>
  <si>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</si>
  <si>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</si>
  <si>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</si>
  <si>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</si>
  <si>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</si>
  <si>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</si>
  <si>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</si>
  <si>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</si>
  <si>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</si>
  <si>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</si>
  <si>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</si>
  <si>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</si>
  <si>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</si>
  <si>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</si>
  <si>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</si>
  <si>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</si>
  <si>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</si>
  <si>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</si>
  <si>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</si>
  <si>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</si>
  <si>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</si>
  <si>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</si>
  <si>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</si>
  <si>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</si>
  <si>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</si>
  <si>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</si>
  <si>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</si>
  <si>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</si>
  <si>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</si>
  <si>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</si>
  <si>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</si>
  <si>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</si>
  <si>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</si>
  <si>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</si>
  <si>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</si>
  <si>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</si>
  <si>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</si>
  <si>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</si>
  <si>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</si>
  <si>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</si>
  <si>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</si>
  <si>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</si>
  <si>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</si>
  <si>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</si>
  <si>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</si>
  <si>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</si>
  <si>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</si>
  <si>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</si>
  <si>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</si>
  <si>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</si>
  <si>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</si>
  <si>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</si>
  <si>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</si>
  <si>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</si>
  <si>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</si>
  <si>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</si>
  <si>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</si>
  <si>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</si>
  <si>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</si>
  <si>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</si>
  <si>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</si>
  <si>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</si>
  <si>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</si>
  <si>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</si>
  <si>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</si>
  <si>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</si>
  <si>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</si>
  <si>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</si>
  <si>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</si>
  <si>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</si>
  <si>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</si>
  <si>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</si>
  <si>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</si>
  <si>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</si>
  <si>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</si>
  <si>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</si>
  <si>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</si>
  <si>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</si>
  <si>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</si>
  <si>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</si>
  <si>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</si>
  <si>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</si>
  <si>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</si>
  <si>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</si>
  <si>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</si>
  <si>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</si>
  <si>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</si>
  <si>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</si>
  <si>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</si>
  <si>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</si>
  <si>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</si>
  <si>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</si>
  <si>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</si>
  <si>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</si>
  <si>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</si>
  <si>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</si>
  <si>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</si>
  <si>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</si>
  <si>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</si>
  <si>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</si>
  <si>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</si>
  <si>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</si>
  <si>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</si>
  <si>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</si>
  <si>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</si>
  <si>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</si>
  <si>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</si>
  <si>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</si>
  <si>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</si>
  <si>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</si>
  <si>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</si>
  <si>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</si>
  <si>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</si>
  <si>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</si>
  <si>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</si>
  <si>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</si>
  <si>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</si>
  <si>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</si>
  <si>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</si>
  <si>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</si>
  <si>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</si>
  <si>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</si>
  <si>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</si>
  <si>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</si>
  <si>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</si>
  <si>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</si>
  <si>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</si>
  <si>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</si>
  <si>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</si>
  <si>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</si>
  <si>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</si>
  <si>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</si>
  <si>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</si>
  <si>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</si>
  <si>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</si>
  <si>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</si>
  <si>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</si>
  <si>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</si>
  <si>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</si>
  <si>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</si>
  <si>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</si>
  <si>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</si>
  <si>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</si>
  <si>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</si>
  <si>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</si>
  <si>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</si>
  <si>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</si>
  <si>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</si>
  <si>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</si>
  <si>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</si>
  <si>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</si>
  <si>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</si>
  <si>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</si>
  <si>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</si>
  <si>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</si>
  <si>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</si>
  <si>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</si>
  <si>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</si>
  <si>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</si>
  <si>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</si>
  <si>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</si>
  <si>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</si>
  <si>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</si>
  <si>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</si>
  <si>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</si>
  <si>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</si>
  <si>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</si>
  <si>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</si>
  <si>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</si>
  <si>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</si>
  <si>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</si>
  <si>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</si>
  <si>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</si>
  <si>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</si>
  <si>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</si>
  <si>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</si>
  <si>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</si>
  <si>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</si>
  <si>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</si>
  <si>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</si>
  <si>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</si>
  <si>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</si>
  <si>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</si>
  <si>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</si>
  <si>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</si>
  <si>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</si>
  <si>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</si>
  <si>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</si>
  <si>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</si>
  <si>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</si>
  <si>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</si>
  <si>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</si>
  <si>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</si>
  <si>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</si>
  <si>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</si>
  <si>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</si>
  <si>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</si>
  <si>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</si>
  <si>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</si>
  <si>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</si>
  <si>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</si>
  <si>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</si>
  <si>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</si>
  <si>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</si>
  <si>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</si>
  <si>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</si>
  <si>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</si>
  <si>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</si>
  <si>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</si>
  <si>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</si>
  <si>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</si>
  <si>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</si>
  <si>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</si>
  <si>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</si>
  <si>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</si>
  <si>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</si>
  <si>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</si>
  <si>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</si>
  <si>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</si>
  <si>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</si>
  <si>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</si>
  <si>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</si>
  <si>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</si>
  <si>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</si>
  <si>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</si>
  <si>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</si>
  <si>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</si>
  <si>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</si>
  <si>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</si>
  <si>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</si>
  <si>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</si>
  <si>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</si>
  <si>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</si>
  <si>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</si>
  <si>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</si>
  <si>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</si>
  <si>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</si>
  <si>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</si>
  <si>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</si>
  <si>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</si>
  <si>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</si>
  <si>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</si>
  <si>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</si>
  <si>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</si>
  <si>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</si>
  <si>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</si>
  <si>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</si>
  <si>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</si>
  <si>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</si>
  <si>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</si>
  <si>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</si>
  <si>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</si>
  <si>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</si>
  <si>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</si>
  <si>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</si>
  <si>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</si>
  <si>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</si>
  <si>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</si>
  <si>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</si>
  <si>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</si>
  <si>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</si>
  <si>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</si>
  <si>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</si>
  <si>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</si>
  <si>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</si>
  <si>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</si>
  <si>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</si>
  <si>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</si>
  <si>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</si>
  <si>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</si>
  <si>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</si>
  <si>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</si>
  <si>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</si>
  <si>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</si>
  <si>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</si>
  <si>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</si>
  <si>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</si>
  <si>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</si>
  <si>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</si>
  <si>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</si>
  <si>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</si>
  <si>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</si>
  <si>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</si>
  <si>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</si>
  <si>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</si>
  <si>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</si>
  <si>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</si>
  <si>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</si>
  <si>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</si>
  <si>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</si>
  <si>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</si>
  <si>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</si>
  <si>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</si>
  <si>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</si>
  <si>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</si>
  <si>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</si>
  <si>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</si>
  <si>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</si>
  <si>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</si>
  <si>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</si>
  <si>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</si>
  <si>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</si>
  <si>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</si>
  <si>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</si>
  <si>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</si>
  <si>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</si>
  <si>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</si>
  <si>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</si>
  <si>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</si>
  <si>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</si>
  <si>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</si>
  <si>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</si>
  <si>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</si>
  <si>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</si>
  <si>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</si>
  <si>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</si>
  <si>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</si>
  <si>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</si>
  <si>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</si>
  <si>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</si>
  <si>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</si>
  <si>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</si>
  <si>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</si>
  <si>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</si>
  <si>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</si>
  <si>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</si>
  <si>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</si>
  <si>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</si>
  <si>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</si>
  <si>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</si>
  <si>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</si>
  <si>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</si>
  <si>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</si>
  <si>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</si>
  <si>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</si>
  <si>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</si>
  <si>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</si>
  <si>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</si>
  <si>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</si>
  <si>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</si>
  <si>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</si>
  <si>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</si>
  <si>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</si>
  <si>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</si>
  <si>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</si>
  <si>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</si>
  <si>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</si>
  <si>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</si>
  <si>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</si>
  <si>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</si>
  <si>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</si>
  <si>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</si>
  <si>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</si>
  <si>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</si>
  <si>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</si>
  <si>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</si>
  <si>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</si>
  <si>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</si>
  <si>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</si>
  <si>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</si>
  <si>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</si>
  <si>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</si>
  <si>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</si>
  <si>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</si>
  <si>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</si>
  <si>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</si>
  <si>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</si>
  <si>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</si>
  <si>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</si>
  <si>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</si>
  <si>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</si>
  <si>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</si>
  <si>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</si>
  <si>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</si>
  <si>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</si>
  <si>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</si>
  <si>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</si>
  <si>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</si>
  <si>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</si>
  <si>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</si>
  <si>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</si>
  <si>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</si>
  <si>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</si>
  <si>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</si>
  <si>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</si>
  <si>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</si>
  <si>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</si>
  <si>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</si>
  <si>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</si>
  <si>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</si>
  <si>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</si>
  <si>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</si>
  <si>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</si>
  <si>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</si>
  <si>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</si>
  <si>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</si>
  <si>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</si>
  <si>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</si>
  <si>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</si>
  <si>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</si>
  <si>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</si>
  <si>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</si>
  <si>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</si>
  <si>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</si>
  <si>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</si>
  <si>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</si>
  <si>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</si>
  <si>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</si>
  <si>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</si>
  <si>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</si>
  <si>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</si>
  <si>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</si>
  <si>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</si>
  <si>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</si>
  <si>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</si>
  <si>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</si>
  <si>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</si>
  <si>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</si>
  <si>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</si>
  <si>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</si>
  <si>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</si>
  <si>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</si>
  <si>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</si>
  <si>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</si>
  <si>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</si>
  <si>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</si>
  <si>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</si>
  <si>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</si>
  <si>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</si>
  <si>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</si>
  <si>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</si>
  <si>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</si>
  <si>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</si>
  <si>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</si>
  <si>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</si>
  <si>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</si>
  <si>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</si>
  <si>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</si>
  <si>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</si>
  <si>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</si>
  <si>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</si>
  <si>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</si>
  <si>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</si>
  <si>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</si>
  <si>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</si>
  <si>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</si>
  <si>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</si>
  <si>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</si>
  <si>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</si>
  <si>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</si>
  <si>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</si>
  <si>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</si>
  <si>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</si>
  <si>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</si>
  <si>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</si>
  <si>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</si>
  <si>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</si>
  <si>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</si>
  <si>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</si>
  <si>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</si>
  <si>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</si>
  <si>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</si>
  <si>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</si>
  <si>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</si>
  <si>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</si>
  <si>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</si>
  <si>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</si>
  <si>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</si>
  <si>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</si>
  <si>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</si>
  <si>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</si>
  <si>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</si>
  <si>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</si>
  <si>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</si>
  <si>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</si>
  <si>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</si>
  <si>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</si>
  <si>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</si>
  <si>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</si>
  <si>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</si>
  <si>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</si>
  <si>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</si>
  <si>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</si>
  <si>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</si>
  <si>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</si>
  <si>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</si>
  <si>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</si>
  <si>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</si>
  <si>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</si>
  <si>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</si>
  <si>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</si>
  <si>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</si>
  <si>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</si>
  <si>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</si>
  <si>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</si>
  <si>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</si>
  <si>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</si>
  <si>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</si>
  <si>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</si>
  <si>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</si>
  <si>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</si>
  <si>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</si>
  <si>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</si>
  <si>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</si>
  <si>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</si>
  <si>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</si>
  <si>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</si>
  <si>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</si>
  <si>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</si>
  <si>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</si>
  <si>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</si>
  <si>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</si>
  <si>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</si>
  <si>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</si>
  <si>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</si>
  <si>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</si>
  <si>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</si>
  <si>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</si>
  <si>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</si>
  <si>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</si>
  <si>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</si>
  <si>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</si>
  <si>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</si>
  <si>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</si>
  <si>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</si>
  <si>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</si>
  <si>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</si>
  <si>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</si>
  <si>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</si>
  <si>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</si>
  <si>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</si>
  <si>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</si>
  <si>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</si>
  <si>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</si>
  <si>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</si>
  <si>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</si>
  <si>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</si>
  <si>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</si>
  <si>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</si>
  <si>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</si>
  <si>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</si>
  <si>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</si>
  <si>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</si>
  <si>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</si>
  <si>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</si>
  <si>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</si>
  <si>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</si>
  <si>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</si>
  <si>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</si>
  <si>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</si>
  <si>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</si>
  <si>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</si>
  <si>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</si>
  <si>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</si>
  <si>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</si>
  <si>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</si>
  <si>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</si>
  <si>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</si>
  <si>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</si>
  <si>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</si>
  <si>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</si>
  <si>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</si>
  <si>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</si>
  <si>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</si>
  <si>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</si>
  <si>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</si>
  <si>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</si>
  <si>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</si>
  <si>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</si>
  <si>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</si>
  <si>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</si>
  <si>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</si>
  <si>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</si>
  <si>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</si>
  <si>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</si>
  <si>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</si>
  <si>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</si>
  <si>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</si>
  <si>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</si>
  <si>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</si>
  <si>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</si>
  <si>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</si>
  <si>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</si>
  <si>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</si>
  <si>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</si>
  <si>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</si>
  <si>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</si>
  <si>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</si>
  <si>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</si>
  <si>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</si>
  <si>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</si>
  <si>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</si>
  <si>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</si>
  <si>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</si>
  <si>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</si>
  <si>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</si>
  <si>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</si>
  <si>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</si>
  <si>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</si>
  <si>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</si>
  <si>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</si>
  <si>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</si>
  <si>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</si>
  <si>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</si>
  <si>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</si>
  <si>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</si>
  <si>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</si>
  <si>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</si>
  <si>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</si>
  <si>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</si>
  <si>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</si>
  <si>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</si>
  <si>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</si>
  <si>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</si>
  <si>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</si>
  <si>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</si>
  <si>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</si>
  <si>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</si>
  <si>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</si>
  <si>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</si>
  <si>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</si>
  <si>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</si>
  <si>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</si>
  <si>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</si>
  <si>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</si>
  <si>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</si>
  <si>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</si>
  <si>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</si>
  <si>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</si>
  <si>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</si>
  <si>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</si>
  <si>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</si>
  <si>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</si>
  <si>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</si>
  <si>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</si>
  <si>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</si>
  <si>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</si>
  <si>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</si>
  <si>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</si>
  <si>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</si>
  <si>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</si>
  <si>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</si>
  <si>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</si>
  <si>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</si>
  <si>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</si>
  <si>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</si>
  <si>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</si>
  <si>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</si>
  <si>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</si>
  <si>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</si>
  <si>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</si>
  <si>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</si>
  <si>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</si>
  <si>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</si>
  <si>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</si>
  <si>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</si>
  <si>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</si>
  <si>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</si>
  <si>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</si>
  <si>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</si>
  <si>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</si>
  <si>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</si>
  <si>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</si>
  <si>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</si>
  <si>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</si>
  <si>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</si>
  <si>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</si>
  <si>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</si>
  <si>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</si>
  <si>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</si>
  <si>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</si>
  <si>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</si>
  <si>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</si>
  <si>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</si>
  <si>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</si>
  <si>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</si>
  <si>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</si>
  <si>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</si>
  <si>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</si>
  <si>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</si>
  <si>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</si>
  <si>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</si>
  <si>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</si>
  <si>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</si>
  <si>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</si>
  <si>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</si>
  <si>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</si>
  <si>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</si>
  <si>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</si>
  <si>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</si>
  <si>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</si>
  <si>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</si>
  <si>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</si>
  <si>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</si>
  <si>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</si>
  <si>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</si>
  <si>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</si>
  <si>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</si>
  <si>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</si>
  <si>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</si>
  <si>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</si>
  <si>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</si>
  <si>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</si>
  <si>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</si>
  <si>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</si>
  <si>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</si>
  <si>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</si>
  <si>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</si>
  <si>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</si>
  <si>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</si>
  <si>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</si>
  <si>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</si>
  <si>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</si>
  <si>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</si>
  <si>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</si>
  <si>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</si>
  <si>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</si>
  <si>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</si>
  <si>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</si>
  <si>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</si>
  <si>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</si>
  <si>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</si>
  <si>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</si>
  <si>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</si>
  <si>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</si>
  <si>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</si>
  <si>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</si>
  <si>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</si>
  <si>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</si>
  <si>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</si>
  <si>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</si>
  <si>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</si>
  <si>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</si>
  <si>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</si>
  <si>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</si>
  <si>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</si>
  <si>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</si>
  <si>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</si>
  <si>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</si>
  <si>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</si>
  <si>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</si>
  <si>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</si>
  <si>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</si>
  <si>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</si>
  <si>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</si>
  <si>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</si>
  <si>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</si>
  <si>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</si>
  <si>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</si>
  <si>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</si>
  <si>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</si>
  <si>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</si>
  <si>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</si>
  <si>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</si>
  <si>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</si>
  <si>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</si>
  <si>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</si>
  <si>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</si>
  <si>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</si>
  <si>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</si>
  <si>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</si>
  <si>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</si>
  <si>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</si>
  <si>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</si>
  <si>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</si>
  <si>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</si>
  <si>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</si>
  <si>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</si>
  <si>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</si>
  <si>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</si>
  <si>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</si>
  <si>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</si>
  <si>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</si>
  <si>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</si>
  <si>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</si>
  <si>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</si>
  <si>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</si>
  <si>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</si>
  <si>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</si>
  <si>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</si>
  <si>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</si>
  <si>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</si>
  <si>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</si>
  <si>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</si>
  <si>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</si>
  <si>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</si>
  <si>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</si>
  <si>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</si>
  <si>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</si>
  <si>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</si>
  <si>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</si>
  <si>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</si>
  <si>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</si>
  <si>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</si>
  <si>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</si>
  <si>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</si>
  <si>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</si>
  <si>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</si>
  <si>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</si>
  <si>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</si>
  <si>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</si>
  <si>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</si>
  <si>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</si>
  <si>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</si>
  <si>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</si>
  <si>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</si>
  <si>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</si>
  <si>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</si>
  <si>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</si>
  <si>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</si>
  <si>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</si>
  <si>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</si>
  <si>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</si>
  <si>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</si>
  <si>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</si>
  <si>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</si>
  <si>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</si>
  <si>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</si>
  <si>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</si>
  <si>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</si>
  <si>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</si>
  <si>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</si>
  <si>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</si>
  <si>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</si>
  <si>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</si>
  <si>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</si>
  <si>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</si>
  <si>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</si>
  <si>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</si>
  <si>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</si>
  <si>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</si>
  <si>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</si>
  <si>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</si>
  <si>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</si>
  <si>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</si>
  <si>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</si>
  <si>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</si>
  <si>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</si>
  <si>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</si>
  <si>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</si>
  <si>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</si>
  <si>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</si>
  <si>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</si>
  <si>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</si>
  <si>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</si>
  <si>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</si>
  <si>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</si>
  <si>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</si>
  <si>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</si>
  <si>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</si>
  <si>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</si>
  <si>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</si>
  <si>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</si>
  <si>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</si>
  <si>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</si>
  <si>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</si>
  <si>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</si>
  <si>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</si>
  <si>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</si>
  <si>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</si>
  <si>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</si>
  <si>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</si>
  <si>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</si>
  <si>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</si>
  <si>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</si>
  <si>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</si>
  <si>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</si>
  <si>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</si>
  <si>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</si>
  <si>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</si>
  <si>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</si>
  <si>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</si>
  <si>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</si>
  <si>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</si>
  <si>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</si>
  <si>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</si>
  <si>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</si>
  <si>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</si>
  <si>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</si>
  <si>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</si>
  <si>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</si>
  <si>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</si>
  <si>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</si>
  <si>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</si>
  <si>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</si>
  <si>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</si>
  <si>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</si>
  <si>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</si>
  <si>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</si>
  <si>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</si>
  <si>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</si>
  <si>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</si>
  <si>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</si>
  <si>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</si>
  <si>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</si>
  <si>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</si>
  <si>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</si>
  <si>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</si>
  <si>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</si>
  <si>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</si>
  <si>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</si>
  <si>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</si>
  <si>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</si>
  <si>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</si>
  <si>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</si>
  <si>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</si>
  <si>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</si>
  <si>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</si>
  <si>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</si>
  <si>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</si>
  <si>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</si>
  <si>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</si>
  <si>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</si>
  <si>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</si>
  <si>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</si>
  <si>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</si>
  <si>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</si>
  <si>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</si>
  <si>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</si>
  <si>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</si>
  <si>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</si>
  <si>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</si>
  <si>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</si>
  <si>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</si>
  <si>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</si>
  <si>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</si>
  <si>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</si>
  <si>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</si>
  <si>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</si>
  <si>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</si>
  <si>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</si>
  <si>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</si>
  <si>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</si>
  <si>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</si>
  <si>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</si>
  <si>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</si>
  <si>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</si>
  <si>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</si>
  <si>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</si>
  <si>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</si>
  <si>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</si>
  <si>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</si>
  <si>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</si>
  <si>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</si>
  <si>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</si>
  <si>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</si>
  <si>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</si>
  <si>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</si>
  <si>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</si>
  <si>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</si>
  <si>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</si>
  <si>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</si>
  <si>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</si>
  <si>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</si>
  <si>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</si>
  <si>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</si>
  <si>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</si>
  <si>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</si>
  <si>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</si>
  <si>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</si>
  <si>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</si>
  <si>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</si>
  <si>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</si>
  <si>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</si>
  <si>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</si>
  <si>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</si>
  <si>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</si>
  <si>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</si>
  <si>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</si>
  <si>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</si>
  <si>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</si>
  <si>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</si>
  <si>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</si>
  <si>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</si>
  <si>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</si>
  <si>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</si>
  <si>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</si>
  <si>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</si>
  <si>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</si>
  <si>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</si>
  <si>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</si>
  <si>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</si>
  <si>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</si>
  <si>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</si>
  <si>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</si>
  <si>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</si>
  <si>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</si>
  <si>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</si>
  <si>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</si>
  <si>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</si>
  <si>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</si>
  <si>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</si>
  <si>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</si>
  <si>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</si>
  <si>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</si>
  <si>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</si>
  <si>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</si>
  <si>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</si>
  <si>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</si>
  <si>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</si>
  <si>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</si>
  <si>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</si>
  <si>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</si>
  <si>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</si>
  <si>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</si>
  <si>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</si>
  <si>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</si>
  <si>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</si>
  <si>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</si>
  <si>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</si>
  <si>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</si>
  <si>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</si>
  <si>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</si>
  <si>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</si>
  <si>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</si>
  <si>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</si>
  <si>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</si>
  <si>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</si>
  <si>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</si>
  <si>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</si>
  <si>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</si>
  <si>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</si>
  <si>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</si>
  <si>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</si>
  <si>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</si>
  <si>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</si>
  <si>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</si>
  <si>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</si>
  <si>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</si>
  <si>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</si>
  <si>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</si>
  <si>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</si>
  <si>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</si>
  <si>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</si>
  <si>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</si>
  <si>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</si>
  <si>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</si>
  <si>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</si>
  <si>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</si>
  <si>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</si>
  <si>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</si>
  <si>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</si>
  <si>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</si>
  <si>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</si>
  <si>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</si>
  <si>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</si>
  <si>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</si>
  <si>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</si>
  <si>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</si>
  <si>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</si>
  <si>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</si>
  <si>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</si>
  <si>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</si>
  <si>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</si>
  <si>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</si>
  <si>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</si>
  <si>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</si>
  <si>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</si>
  <si>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</si>
  <si>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</si>
  <si>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</si>
  <si>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</si>
  <si>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</si>
  <si>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</si>
  <si>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</si>
  <si>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</si>
  <si>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</si>
  <si>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</si>
  <si>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</si>
  <si>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</si>
  <si>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</si>
  <si>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</si>
  <si>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</si>
  <si>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</si>
  <si>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</si>
  <si>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</si>
  <si>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</si>
  <si>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</si>
  <si>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</si>
  <si>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</si>
  <si>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</si>
  <si>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</si>
  <si>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</si>
  <si>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</si>
  <si>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</si>
  <si>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</si>
  <si>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</si>
  <si>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</si>
  <si>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</si>
  <si>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</si>
  <si>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</si>
  <si>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</si>
  <si>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</si>
  <si>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</si>
  <si>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</si>
  <si>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</si>
  <si>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</si>
  <si>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</si>
  <si>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</si>
  <si>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</si>
  <si>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</si>
  <si>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</si>
  <si>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</si>
  <si>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</si>
  <si>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</si>
  <si>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</si>
  <si>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</si>
  <si>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</si>
  <si>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</si>
  <si>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</si>
  <si>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</si>
  <si>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</si>
  <si>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</si>
  <si>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</si>
  <si>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</si>
  <si>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</si>
  <si>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</si>
  <si>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</si>
  <si>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</si>
  <si>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</si>
  <si>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</si>
  <si>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</si>
  <si>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</si>
  <si>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</si>
  <si>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</si>
  <si>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</si>
  <si>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</si>
  <si>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</si>
  <si>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</si>
  <si>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</si>
  <si>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</si>
  <si>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</si>
  <si>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</si>
  <si>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</si>
  <si>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</si>
  <si>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</si>
  <si>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</si>
  <si>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</si>
  <si>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</si>
  <si>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</si>
  <si>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</si>
  <si>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</si>
  <si>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</si>
  <si>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</si>
  <si>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</si>
  <si>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</si>
  <si>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</si>
  <si>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</si>
  <si>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</si>
  <si>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</si>
  <si>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</si>
  <si>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</si>
  <si>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</si>
  <si>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</si>
  <si>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</si>
  <si>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</si>
  <si>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</si>
  <si>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</si>
  <si>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</si>
  <si>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</si>
  <si>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</si>
  <si>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</si>
  <si>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</si>
  <si>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</si>
  <si>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</si>
  <si>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</si>
  <si>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</si>
  <si>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</si>
  <si>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</si>
  <si>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</si>
  <si>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</si>
  <si>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</si>
  <si>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</si>
  <si>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</si>
  <si>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</si>
  <si>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</si>
  <si>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</si>
  <si>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</si>
  <si>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</si>
  <si>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</si>
  <si>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</si>
  <si>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</si>
  <si>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</si>
  <si>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</si>
  <si>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</si>
  <si>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</si>
  <si>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</si>
  <si>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</si>
  <si>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</si>
  <si>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</si>
  <si>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</si>
  <si>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</si>
  <si>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</si>
  <si>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</si>
  <si>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</si>
  <si>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</si>
  <si>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</si>
  <si>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</si>
  <si>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</si>
  <si>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</si>
  <si>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</si>
  <si>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</si>
  <si>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</si>
  <si>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</si>
  <si>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</si>
  <si>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</si>
  <si>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</si>
  <si>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</si>
  <si>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</si>
  <si>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</si>
  <si>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</si>
  <si>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</si>
  <si>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</si>
  <si>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</si>
  <si>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</si>
  <si>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</si>
  <si>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</si>
  <si>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</si>
  <si>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</si>
  <si>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</si>
  <si>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</si>
  <si>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</si>
  <si>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</si>
  <si>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</si>
  <si>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</si>
  <si>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</si>
  <si>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</si>
  <si>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</si>
  <si>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</si>
  <si>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</si>
  <si>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</si>
  <si>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</si>
  <si>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</si>
  <si>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</si>
  <si>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</si>
  <si>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</si>
  <si>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</si>
  <si>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</si>
  <si>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</si>
  <si>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</si>
  <si>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</si>
  <si>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</si>
  <si>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</si>
  <si>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</si>
  <si>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</si>
  <si>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</si>
  <si>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</si>
  <si>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</si>
  <si>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</si>
  <si>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</si>
  <si>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</si>
  <si>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</si>
  <si>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</si>
  <si>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</si>
  <si>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</si>
  <si>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</si>
  <si>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</si>
  <si>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</si>
  <si>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</si>
  <si>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</si>
  <si>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</si>
  <si>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</si>
  <si>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</si>
  <si>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</si>
  <si>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</si>
  <si>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</si>
  <si>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</si>
  <si>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</si>
  <si>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</si>
  <si>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</si>
  <si>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</si>
  <si>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</si>
  <si>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</si>
  <si>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</si>
  <si>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</si>
  <si>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</si>
  <si>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</si>
  <si>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</si>
  <si>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</si>
  <si>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</si>
  <si>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</si>
  <si>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</si>
  <si>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</si>
  <si>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</si>
  <si>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</si>
  <si>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</si>
  <si>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</si>
  <si>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</si>
  <si>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</si>
  <si>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</si>
  <si>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</si>
  <si>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</si>
  <si>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</si>
  <si>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</si>
  <si>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</si>
  <si>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</si>
  <si>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</si>
  <si>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</si>
  <si>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</si>
  <si>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</si>
  <si>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</si>
  <si>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</si>
  <si>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</si>
  <si>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</si>
  <si>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</si>
  <si>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</si>
  <si>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</si>
  <si>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</si>
  <si>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</si>
  <si>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</si>
  <si>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</si>
  <si>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</si>
  <si>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</si>
  <si>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</si>
  <si>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</si>
  <si>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</si>
  <si>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</si>
  <si>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</si>
  <si>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</si>
  <si>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</si>
  <si>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</si>
  <si>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</si>
  <si>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</si>
  <si>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</si>
  <si>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</si>
  <si>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</si>
  <si>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</si>
  <si>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</si>
  <si>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</si>
  <si>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</si>
  <si>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</si>
  <si>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</si>
  <si>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</si>
  <si>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</si>
  <si>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</si>
  <si>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</si>
  <si>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</si>
  <si>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</si>
  <si>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</si>
  <si>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</si>
  <si>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</si>
  <si>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</si>
  <si>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</si>
  <si>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</si>
  <si>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</si>
  <si>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</si>
  <si>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</si>
  <si>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</si>
  <si>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</si>
  <si>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</si>
  <si>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</si>
  <si>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</si>
  <si>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</si>
  <si>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</si>
  <si>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</si>
  <si>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</si>
  <si>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</si>
  <si>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</si>
  <si>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</si>
  <si>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</si>
  <si>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</si>
  <si>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</si>
  <si>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</si>
  <si>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</si>
  <si>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</si>
  <si>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</si>
  <si>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</si>
  <si>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</si>
  <si>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</si>
  <si>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</si>
  <si>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</si>
  <si>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</si>
  <si>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</si>
  <si>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</si>
  <si>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</si>
  <si>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</si>
  <si>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</si>
  <si>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</si>
  <si>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</si>
  <si>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</si>
  <si>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</si>
  <si>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</si>
  <si>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</si>
  <si>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</si>
  <si>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</si>
  <si>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</si>
  <si>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</si>
  <si>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</si>
  <si>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</si>
  <si>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</si>
  <si>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</si>
  <si>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</si>
  <si>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</si>
  <si>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</si>
  <si>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</si>
  <si>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</si>
  <si>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</si>
  <si>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</si>
  <si>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</si>
  <si>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</si>
  <si>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</si>
  <si>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</si>
  <si>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</si>
  <si>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</si>
  <si>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</si>
  <si>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</si>
  <si>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</si>
  <si>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</si>
  <si>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</si>
  <si>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</si>
  <si>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</si>
  <si>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</si>
  <si>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</si>
  <si>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</si>
  <si>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</si>
  <si>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</si>
  <si>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</si>
  <si>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</si>
  <si>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</si>
  <si>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</si>
  <si>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</si>
  <si>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</si>
  <si>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</si>
  <si>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</si>
  <si>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</si>
  <si>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</si>
  <si>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</si>
  <si>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</si>
  <si>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</si>
  <si>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</si>
  <si>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</si>
  <si>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</si>
  <si>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</si>
  <si>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</si>
  <si>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</si>
  <si>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</si>
  <si>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</si>
  <si>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</si>
  <si>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</si>
  <si>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</si>
  <si>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</si>
  <si>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</si>
  <si>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</si>
  <si>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</si>
  <si>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</si>
  <si>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</si>
  <si>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</si>
  <si>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</si>
  <si>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</si>
  <si>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</si>
  <si>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</si>
  <si>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</si>
  <si>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</si>
  <si>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</si>
  <si>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</si>
  <si>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</si>
  <si>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</si>
  <si>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</si>
  <si>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</si>
  <si>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</si>
  <si>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</si>
  <si>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</si>
  <si>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</si>
  <si>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</si>
  <si>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</si>
  <si>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</si>
  <si>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</si>
  <si>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</si>
  <si>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</si>
  <si>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</si>
  <si>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</si>
  <si>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</si>
  <si>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</si>
  <si>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</si>
  <si>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</si>
  <si>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</si>
  <si>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</si>
  <si>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</si>
  <si>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</si>
  <si>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</si>
  <si>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</si>
  <si>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</si>
  <si>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</si>
  <si>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</si>
  <si>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</si>
  <si>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</si>
  <si>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</si>
  <si>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</si>
  <si>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</si>
  <si>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</si>
  <si>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</si>
  <si>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</si>
  <si>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</si>
  <si>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</si>
  <si>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</si>
  <si>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</si>
  <si>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</si>
  <si>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</si>
  <si>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</si>
  <si>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</si>
  <si>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</si>
  <si>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</si>
  <si>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</si>
  <si>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</si>
  <si>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</si>
  <si>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</si>
  <si>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</si>
  <si>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</si>
  <si>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</si>
  <si>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</si>
  <si>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</si>
  <si>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</si>
  <si>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</si>
  <si>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</si>
  <si>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</si>
  <si>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</si>
  <si>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</si>
  <si>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</si>
  <si>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</si>
  <si>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</si>
  <si>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</si>
  <si>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</si>
  <si>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</si>
  <si>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</si>
  <si>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</si>
  <si>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</si>
  <si>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</si>
  <si>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</si>
  <si>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</si>
  <si>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</si>
  <si>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</si>
  <si>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</si>
  <si>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</si>
  <si>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</si>
  <si>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</si>
  <si>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</si>
  <si>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</si>
  <si>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</si>
  <si>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</si>
  <si>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</si>
  <si>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</si>
  <si>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</si>
  <si>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</si>
  <si>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</si>
  <si>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</si>
  <si>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</si>
  <si>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</si>
  <si>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</si>
  <si>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</si>
  <si>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</si>
  <si>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</si>
  <si>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</si>
  <si>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</si>
  <si>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</si>
  <si>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</si>
  <si>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</si>
  <si>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</si>
  <si>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</si>
  <si>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</si>
  <si>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</si>
  <si>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</si>
  <si>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</si>
  <si>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</si>
  <si>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</si>
  <si>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</si>
  <si>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</si>
  <si>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</si>
  <si>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</si>
  <si>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</si>
  <si>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</si>
  <si>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</si>
  <si>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</si>
  <si>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</si>
  <si>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</si>
  <si>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</si>
  <si>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</si>
  <si>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</si>
  <si>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</si>
  <si>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</si>
  <si>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</si>
  <si>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</si>
  <si>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</si>
  <si>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</si>
  <si>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</si>
  <si>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</si>
  <si>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</si>
  <si>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</si>
  <si>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</si>
  <si>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</si>
  <si>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</si>
  <si>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</si>
  <si>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</si>
  <si>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</si>
  <si>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</si>
  <si>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</si>
  <si>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</si>
  <si>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</si>
  <si>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</si>
  <si>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</si>
  <si>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</si>
  <si>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</si>
  <si>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</si>
  <si>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</si>
  <si>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</si>
  <si>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</si>
  <si>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</si>
  <si>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</si>
  <si>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</si>
  <si>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</si>
  <si>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</si>
  <si>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</si>
  <si>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</si>
  <si>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</si>
  <si>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</si>
  <si>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</si>
  <si>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</si>
  <si>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</si>
  <si>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</si>
  <si>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</si>
  <si>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</si>
  <si>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</si>
  <si>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</si>
  <si>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</si>
  <si>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</si>
  <si>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</si>
  <si>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</si>
  <si>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</si>
  <si>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</si>
  <si>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</si>
  <si>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</si>
  <si>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</si>
  <si>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</si>
  <si>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</si>
  <si>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</si>
  <si>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</si>
  <si>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</si>
  <si>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</si>
  <si>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</si>
  <si>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</si>
  <si>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</si>
  <si>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</si>
  <si>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</si>
  <si>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</si>
  <si>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</si>
  <si>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</si>
  <si>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</si>
  <si>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</si>
  <si>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</si>
  <si>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</si>
  <si>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</si>
  <si>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</si>
  <si>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</si>
  <si>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</si>
  <si>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</si>
  <si>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</si>
  <si>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</si>
  <si>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</si>
  <si>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</si>
  <si>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</si>
  <si>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</si>
  <si>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</si>
  <si>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</si>
  <si>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</si>
  <si>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</si>
  <si>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</si>
  <si>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</si>
  <si>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</si>
  <si>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</si>
  <si>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</si>
  <si>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</si>
  <si>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</si>
  <si>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</si>
  <si>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</si>
  <si>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</si>
  <si>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</si>
  <si>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</si>
  <si>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</si>
  <si>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</si>
  <si>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</si>
  <si>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</si>
  <si>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</si>
  <si>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</si>
  <si>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</si>
  <si>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</si>
  <si>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</si>
  <si>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</si>
  <si>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</si>
  <si>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</si>
  <si>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</si>
  <si>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</si>
  <si>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</si>
  <si>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</si>
  <si>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</si>
  <si>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</si>
  <si>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</si>
  <si>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</si>
  <si>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</si>
  <si>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</si>
  <si>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</si>
  <si>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</si>
  <si>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</si>
  <si>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</si>
  <si>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</si>
  <si>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</si>
  <si>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</si>
  <si>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</si>
  <si>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</si>
  <si>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</si>
  <si>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</si>
  <si>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</si>
  <si>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</si>
  <si>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</si>
  <si>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</si>
  <si>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</si>
  <si>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</si>
  <si>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</si>
  <si>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</si>
  <si>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</si>
  <si>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</si>
  <si>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</si>
  <si>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</si>
  <si>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</si>
  <si>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</si>
  <si>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</si>
  <si>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</si>
  <si>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</si>
  <si>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</si>
  <si>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</si>
  <si>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</si>
  <si>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</si>
  <si>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</si>
  <si>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</si>
  <si>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</si>
  <si>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</si>
  <si>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</si>
  <si>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</si>
  <si>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</si>
  <si>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</si>
  <si>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</si>
  <si>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</si>
  <si>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</si>
  <si>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</si>
  <si>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</si>
  <si>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</si>
  <si>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</si>
  <si>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</si>
  <si>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</si>
  <si>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</si>
  <si>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</si>
  <si>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</si>
  <si>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</si>
  <si>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</si>
  <si>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</si>
  <si>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</si>
  <si>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</si>
  <si>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</si>
  <si>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</si>
  <si>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</si>
  <si>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</si>
  <si>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</si>
  <si>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</si>
  <si>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</si>
  <si>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</si>
  <si>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</si>
  <si>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</si>
  <si>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</si>
  <si>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</si>
  <si>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</si>
  <si>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</si>
  <si>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</si>
  <si>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</si>
  <si>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</si>
  <si>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</si>
  <si>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</si>
  <si>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</si>
  <si>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</si>
  <si>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</si>
  <si>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</si>
  <si>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</si>
  <si>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</si>
  <si>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</si>
  <si>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</si>
  <si>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</si>
  <si>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</si>
  <si>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</si>
  <si>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</si>
  <si>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</si>
  <si>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</si>
  <si>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</si>
  <si>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</si>
  <si>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</si>
  <si>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</si>
  <si>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</si>
  <si>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</si>
  <si>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</si>
  <si>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</si>
  <si>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</si>
  <si>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</si>
  <si>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</si>
  <si>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</si>
  <si>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</si>
  <si>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</si>
  <si>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</si>
  <si>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</si>
  <si>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</si>
  <si>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</si>
  <si>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</si>
  <si>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</si>
  <si>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</si>
  <si>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</si>
  <si>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</si>
  <si>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</si>
  <si>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</si>
  <si>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</si>
  <si>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</si>
  <si>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</si>
  <si>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</si>
  <si>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</si>
  <si>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</si>
  <si>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</si>
  <si>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</si>
  <si>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</si>
  <si>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</si>
  <si>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</si>
  <si>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</si>
  <si>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</si>
  <si>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</si>
  <si>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</si>
  <si>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</si>
  <si>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</si>
  <si>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</si>
  <si>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</si>
  <si>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</si>
  <si>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</si>
  <si>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</si>
  <si>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</si>
  <si>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</si>
  <si>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</si>
  <si>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</si>
  <si>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</si>
  <si>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</si>
  <si>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</si>
  <si>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</si>
  <si>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</si>
  <si>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</si>
  <si>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</si>
  <si>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</si>
  <si>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</si>
  <si>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</si>
  <si>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</si>
  <si>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</si>
  <si>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</si>
  <si>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</si>
  <si>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</si>
  <si>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</si>
  <si>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</si>
  <si>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</si>
  <si>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</si>
  <si>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</si>
  <si>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</si>
  <si>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</si>
  <si>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</si>
  <si>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</si>
  <si>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</si>
  <si>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</si>
  <si>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</si>
  <si>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</si>
  <si>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</si>
  <si>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</si>
  <si>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</si>
  <si>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</si>
  <si>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</si>
  <si>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</si>
  <si>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</si>
  <si>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</si>
  <si>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</si>
  <si>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</si>
  <si>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</si>
  <si>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</si>
  <si>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</si>
  <si>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</si>
  <si>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</si>
  <si>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</si>
  <si>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</si>
  <si>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</si>
  <si>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</si>
  <si>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</si>
  <si>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</si>
  <si>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</si>
  <si>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</si>
  <si>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</si>
  <si>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</si>
  <si>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</si>
  <si>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</si>
  <si>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</si>
  <si>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</si>
  <si>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</si>
  <si>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</si>
  <si>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</si>
  <si>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</si>
  <si>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</si>
  <si>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</si>
  <si>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</si>
  <si>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</si>
  <si>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</si>
  <si>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</si>
  <si>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</si>
  <si>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</si>
  <si>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</si>
  <si>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</si>
  <si>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</si>
  <si>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</si>
  <si>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</si>
  <si>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</si>
  <si>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</si>
  <si>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</si>
  <si>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</si>
  <si>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</si>
  <si>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</si>
  <si>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</si>
  <si>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</si>
  <si>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</si>
  <si>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</si>
  <si>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</si>
  <si>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</si>
  <si>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</si>
  <si>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</si>
  <si>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</si>
  <si>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</si>
  <si>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</si>
  <si>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</si>
  <si>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</si>
  <si>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</si>
  <si>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</si>
  <si>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</si>
  <si>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</si>
  <si>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</si>
  <si>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</si>
  <si>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</si>
  <si>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</si>
  <si>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</si>
  <si>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</si>
  <si>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</si>
  <si>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</si>
  <si>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</si>
  <si>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</si>
  <si>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</si>
  <si>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</si>
  <si>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</si>
  <si>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</si>
  <si>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</si>
  <si>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</si>
  <si>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</si>
  <si>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</si>
  <si>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</si>
  <si>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</si>
  <si>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</si>
  <si>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</si>
  <si>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</si>
  <si>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</si>
  <si>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</si>
  <si>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</si>
  <si>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</si>
  <si>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</si>
  <si>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</si>
  <si>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</si>
  <si>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</si>
  <si>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</si>
  <si>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</si>
  <si>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</si>
  <si>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</si>
  <si>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</si>
  <si>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</si>
  <si>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</si>
  <si>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</si>
  <si>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</si>
  <si>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</si>
  <si>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</si>
  <si>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</si>
  <si>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</si>
  <si>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</si>
  <si>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</si>
  <si>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</si>
  <si>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</si>
  <si>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</si>
  <si>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</si>
  <si>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</si>
  <si>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</si>
  <si>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</si>
  <si>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</si>
  <si>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</si>
  <si>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</si>
  <si>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</si>
  <si>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</si>
  <si>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</si>
  <si>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</si>
  <si>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</si>
  <si>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</si>
  <si>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</si>
  <si>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</si>
  <si>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</si>
  <si>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</si>
  <si>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</si>
  <si>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</si>
  <si>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</si>
  <si>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</si>
  <si>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</si>
  <si>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</si>
  <si>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</si>
  <si>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</si>
  <si>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</si>
  <si>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</si>
  <si>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</si>
  <si>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</si>
  <si>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</si>
  <si>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</si>
  <si>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</si>
  <si>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</si>
  <si>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</si>
  <si>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</si>
  <si>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</si>
  <si>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</si>
  <si>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</si>
  <si>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</si>
  <si>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</si>
  <si>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</si>
  <si>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</si>
  <si>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</si>
  <si>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</si>
  <si>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</si>
  <si>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</si>
  <si>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</si>
  <si>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</si>
  <si>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</si>
  <si>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</si>
  <si>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</si>
  <si>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</si>
  <si>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</si>
  <si>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</si>
  <si>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</si>
  <si>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</si>
  <si>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</si>
  <si>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</si>
  <si>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</si>
  <si>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</si>
  <si>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</si>
  <si>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</si>
  <si>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</si>
  <si>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</si>
  <si>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</si>
  <si>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</si>
  <si>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</si>
  <si>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</si>
  <si>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</si>
  <si>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</si>
  <si>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</si>
  <si>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</si>
  <si>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</si>
  <si>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</si>
  <si>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</si>
  <si>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</si>
  <si>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</si>
  <si>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</si>
  <si>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</si>
  <si>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</si>
  <si>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</si>
  <si>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</si>
  <si>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</si>
  <si>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</si>
  <si>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</si>
  <si>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</si>
  <si>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</si>
  <si>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</si>
  <si>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</si>
  <si>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</si>
  <si>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</si>
  <si>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</si>
  <si>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</si>
  <si>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</si>
  <si>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</si>
  <si>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</si>
  <si>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</si>
  <si>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</si>
  <si>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</si>
  <si>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</si>
  <si>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</si>
  <si>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</si>
  <si>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</si>
  <si>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</si>
  <si>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</si>
  <si>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</si>
  <si>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</si>
  <si>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</si>
  <si>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</si>
  <si>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</si>
  <si>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</si>
  <si>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</si>
  <si>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</si>
  <si>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</si>
  <si>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</si>
  <si>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</si>
  <si>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</si>
  <si>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</si>
  <si>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</si>
  <si>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</si>
  <si>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</si>
  <si>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</si>
  <si>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</si>
  <si>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</si>
  <si>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</si>
  <si>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</si>
  <si>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</si>
  <si>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</si>
  <si>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</si>
  <si>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</si>
  <si>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</si>
  <si>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</si>
  <si>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</si>
  <si>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</si>
  <si>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</si>
  <si>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</si>
  <si>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</si>
  <si>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</si>
  <si>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</si>
  <si>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</si>
  <si>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</si>
  <si>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</si>
  <si>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</si>
  <si>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</si>
  <si>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</si>
  <si>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</si>
  <si>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</si>
  <si>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</si>
  <si>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</si>
  <si>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</si>
  <si>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</si>
  <si>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</si>
  <si>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</si>
  <si>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</si>
  <si>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</si>
  <si>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</si>
  <si>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</si>
  <si>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</si>
  <si>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</si>
  <si>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</si>
  <si>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</si>
  <si>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</si>
  <si>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</si>
  <si>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</si>
  <si>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</si>
  <si>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</si>
  <si>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</si>
  <si>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</si>
  <si>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</si>
  <si>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</si>
  <si>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</si>
  <si>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</si>
  <si>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</si>
  <si>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</si>
  <si>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</si>
  <si>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</si>
  <si>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</si>
  <si>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</si>
  <si>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</si>
  <si>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</si>
  <si>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</si>
  <si>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</si>
  <si>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</si>
  <si>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</si>
  <si>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</si>
  <si>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</si>
  <si>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</si>
  <si>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</si>
  <si>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</si>
  <si>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</si>
  <si>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</si>
  <si>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</si>
  <si>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</si>
  <si>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</si>
  <si>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</si>
  <si>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</si>
  <si>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</si>
  <si>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</si>
  <si>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</si>
  <si>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</si>
  <si>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</si>
  <si>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</si>
  <si>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</si>
  <si>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</si>
  <si>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</si>
  <si>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</si>
  <si>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</si>
  <si>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</si>
  <si>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</si>
  <si>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</si>
  <si>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</si>
  <si>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</si>
  <si>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</si>
  <si>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</si>
  <si>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</si>
  <si>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</si>
  <si>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</si>
  <si>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</si>
  <si>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</si>
  <si>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</si>
  <si>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</si>
  <si>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</si>
  <si>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</si>
  <si>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</si>
  <si>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</si>
  <si>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</si>
  <si>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</si>
  <si>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</si>
  <si>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</si>
  <si>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</si>
  <si>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</si>
  <si>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</si>
  <si>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</si>
  <si>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</si>
  <si>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</si>
  <si>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</si>
  <si>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</si>
  <si>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</si>
  <si>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</si>
  <si>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</si>
  <si>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</si>
  <si>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</si>
  <si>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</si>
  <si>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</si>
  <si>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</si>
  <si>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</si>
  <si>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</si>
  <si>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</si>
  <si>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</si>
  <si>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</si>
  <si>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</si>
  <si>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</si>
  <si>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</si>
  <si>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</si>
  <si>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</si>
  <si>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</si>
  <si>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</si>
  <si>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</si>
  <si>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</si>
  <si>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</si>
  <si>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</si>
  <si>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</si>
  <si>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</si>
  <si>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</si>
  <si>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</si>
  <si>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</si>
  <si>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</si>
  <si>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</si>
  <si>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</si>
  <si>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</si>
  <si>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</si>
  <si>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</si>
  <si>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</si>
  <si>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</si>
  <si>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</si>
  <si>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</si>
  <si>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</si>
  <si>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</si>
  <si>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</si>
  <si>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</si>
  <si>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</si>
  <si>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</si>
  <si>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</si>
  <si>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</si>
  <si>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</si>
  <si>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</si>
  <si>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</si>
  <si>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</si>
  <si>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</si>
  <si>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</si>
  <si>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</si>
  <si>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</si>
  <si>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</si>
  <si>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</si>
  <si>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</si>
  <si>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</si>
  <si>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</si>
  <si>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</si>
  <si>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</si>
  <si>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</si>
  <si>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</si>
  <si>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</si>
  <si>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</si>
  <si>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</si>
  <si>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</si>
  <si>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</si>
  <si>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</si>
  <si>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</si>
  <si>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</si>
  <si>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</si>
  <si>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</si>
  <si>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</si>
  <si>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</si>
  <si>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</si>
  <si>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</si>
  <si>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</si>
  <si>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</si>
  <si>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</si>
  <si>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</si>
  <si>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</si>
  <si>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</si>
  <si>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</si>
  <si>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</si>
  <si>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</si>
  <si>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</si>
  <si>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</si>
  <si>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</si>
  <si>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</si>
  <si>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</si>
  <si>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</si>
  <si>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</si>
  <si>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</si>
  <si>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</si>
  <si>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</si>
  <si>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</si>
  <si>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</si>
  <si>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</si>
  <si>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</si>
  <si>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</si>
  <si>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</si>
  <si>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</si>
  <si>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</si>
  <si>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</si>
  <si>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</si>
  <si>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</si>
  <si>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</si>
  <si>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</si>
  <si>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</si>
  <si>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</si>
  <si>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</si>
  <si>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</si>
  <si>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</si>
  <si>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</si>
  <si>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</si>
  <si>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</si>
  <si>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</si>
  <si>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</si>
  <si>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</si>
  <si>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</si>
  <si>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</si>
  <si>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</si>
  <si>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</si>
  <si>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</si>
  <si>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</si>
  <si>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</si>
  <si>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</si>
  <si>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</si>
  <si>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</si>
  <si>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</si>
  <si>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</si>
  <si>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</si>
  <si>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</si>
  <si>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</si>
  <si>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</si>
  <si>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</si>
  <si>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</si>
  <si>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</si>
  <si>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</si>
  <si>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</si>
  <si>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</si>
  <si>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</si>
  <si>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</si>
  <si>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</si>
  <si>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</si>
  <si>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</si>
  <si>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</si>
  <si>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</si>
  <si>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</si>
  <si>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</si>
  <si>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</si>
  <si>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</si>
  <si>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</si>
  <si>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</si>
  <si>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</si>
  <si>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</si>
  <si>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</si>
  <si>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</si>
  <si>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</si>
  <si>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</si>
  <si>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</si>
  <si>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</si>
  <si>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</si>
  <si>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</si>
  <si>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</si>
  <si>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</si>
  <si>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</si>
  <si>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</si>
  <si>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</si>
  <si>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</si>
  <si>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</si>
  <si>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</si>
  <si>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</si>
  <si>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</si>
  <si>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</si>
  <si>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</si>
  <si>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</si>
  <si>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</si>
  <si>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</si>
  <si>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</si>
  <si>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</si>
  <si>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</si>
  <si>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</si>
  <si>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</si>
  <si>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</si>
  <si>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</si>
  <si>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</si>
  <si>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</si>
  <si>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</si>
  <si>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</si>
  <si>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</si>
  <si>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</si>
  <si>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</si>
  <si>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</si>
  <si>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</si>
  <si>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</si>
  <si>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</si>
  <si>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</si>
  <si>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</si>
  <si>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</si>
  <si>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</si>
  <si>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</si>
  <si>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</si>
  <si>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</si>
  <si>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</si>
  <si>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</si>
  <si>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</si>
  <si>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</si>
  <si>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</si>
  <si>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</si>
  <si>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</si>
  <si>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</si>
  <si>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</si>
  <si>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</si>
  <si>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</si>
  <si>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</si>
  <si>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</si>
  <si>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</si>
  <si>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</si>
  <si>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</si>
  <si>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</si>
  <si>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</si>
  <si>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</si>
  <si>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</si>
  <si>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</si>
  <si>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</si>
  <si>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</si>
  <si>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</si>
  <si>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</si>
  <si>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</si>
  <si>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</si>
  <si>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</si>
  <si>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</si>
  <si>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</si>
  <si>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</si>
  <si>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</si>
  <si>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</si>
  <si>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</si>
  <si>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</si>
  <si>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</si>
  <si>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</si>
  <si>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</si>
  <si>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</si>
  <si>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</si>
  <si>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</si>
  <si>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</si>
  <si>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</si>
  <si>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</si>
  <si>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</si>
  <si>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</si>
  <si>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</si>
  <si>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</si>
  <si>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</si>
  <si>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</si>
  <si>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</si>
  <si>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</si>
  <si>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</si>
  <si>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</si>
  <si>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</si>
  <si>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</si>
  <si>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</si>
  <si>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</si>
  <si>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</si>
  <si>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</si>
  <si>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</si>
  <si>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</si>
  <si>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</si>
  <si>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</si>
  <si>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</si>
  <si>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</si>
  <si>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</si>
  <si>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</si>
  <si>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</si>
  <si>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</si>
  <si>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</si>
  <si>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</si>
  <si>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</si>
  <si>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</si>
  <si>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</si>
  <si>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</si>
  <si>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</si>
  <si>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</si>
  <si>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</si>
  <si>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</si>
  <si>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</si>
  <si>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</si>
  <si>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</si>
  <si>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</si>
  <si>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</si>
  <si>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</si>
  <si>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</si>
  <si>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</si>
  <si>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</si>
  <si>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</si>
  <si>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</si>
  <si>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</si>
  <si>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</si>
  <si>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</si>
  <si>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</si>
  <si>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</si>
  <si>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</si>
  <si>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</si>
  <si>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</si>
  <si>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</si>
  <si>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</si>
  <si>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</si>
  <si>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</si>
  <si>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</si>
  <si>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</si>
  <si>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</si>
  <si>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</si>
  <si>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</si>
  <si>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</si>
  <si>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</si>
  <si>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</si>
  <si>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</si>
  <si>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</si>
  <si>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</si>
  <si>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</si>
  <si>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</si>
  <si>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</si>
  <si>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</si>
  <si>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</si>
  <si>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</si>
  <si>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</si>
  <si>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</si>
  <si>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</si>
  <si>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</si>
  <si>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</si>
  <si>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</si>
  <si>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</si>
  <si>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</si>
  <si>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</si>
  <si>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</si>
  <si>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</si>
  <si>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</si>
  <si>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</si>
  <si>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</si>
  <si>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</si>
  <si>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</si>
  <si>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</si>
  <si>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</si>
  <si>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</si>
  <si>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</si>
  <si>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</si>
  <si>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</si>
  <si>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</si>
  <si>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</si>
  <si>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</si>
  <si>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</si>
  <si>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</si>
  <si>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</si>
  <si>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</si>
  <si>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</si>
  <si>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</si>
  <si>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</si>
  <si>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</si>
  <si>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</si>
  <si>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</si>
  <si>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</si>
  <si>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</si>
  <si>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</si>
  <si>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</si>
  <si>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</si>
  <si>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</si>
  <si>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</si>
  <si>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</si>
  <si>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</si>
  <si>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</si>
  <si>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</si>
  <si>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</si>
  <si>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</si>
  <si>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</si>
  <si>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</si>
  <si>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</si>
  <si>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</si>
  <si>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</si>
  <si>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</si>
  <si>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</si>
  <si>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</si>
  <si>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</si>
  <si>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</si>
  <si>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</si>
  <si>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</si>
  <si>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</si>
  <si>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</si>
  <si>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</si>
  <si>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</si>
  <si>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</si>
  <si>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</si>
  <si>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</si>
  <si>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</si>
  <si>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</si>
  <si>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</si>
  <si>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</si>
  <si>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</si>
  <si>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</si>
  <si>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</si>
  <si>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</si>
  <si>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</si>
  <si>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</si>
  <si>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</si>
  <si>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</si>
  <si>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</si>
  <si>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</si>
  <si>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</si>
  <si>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</si>
  <si>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</si>
  <si>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</si>
  <si>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</si>
  <si>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</si>
  <si>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</si>
  <si>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</si>
  <si>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</si>
  <si>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</si>
  <si>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</si>
  <si>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</si>
  <si>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</si>
  <si>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</si>
  <si>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</si>
  <si>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</si>
  <si>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</si>
  <si>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</si>
  <si>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</si>
  <si>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</si>
  <si>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</si>
  <si>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</si>
  <si>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</si>
  <si>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</si>
  <si>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</si>
  <si>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</si>
  <si>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</si>
  <si>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</si>
  <si>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</si>
  <si>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</si>
  <si>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</si>
  <si>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</si>
  <si>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</si>
  <si>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</si>
  <si>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</si>
  <si>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</si>
  <si>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</si>
  <si>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</si>
  <si>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</si>
  <si>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</si>
  <si>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</si>
  <si>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</si>
  <si>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</si>
  <si>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</si>
  <si>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</si>
  <si>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</si>
  <si>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</si>
  <si>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</si>
  <si>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</si>
  <si>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</si>
  <si>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</si>
  <si>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</si>
  <si>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</si>
  <si>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</si>
  <si>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</si>
  <si>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</si>
  <si>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</si>
  <si>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</si>
  <si>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</si>
  <si>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</si>
  <si>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</si>
  <si>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</si>
  <si>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</si>
  <si>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</si>
  <si>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</si>
  <si>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</si>
  <si>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</si>
  <si>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</si>
  <si>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</si>
  <si>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</si>
  <si>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</si>
  <si>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</si>
  <si>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</si>
  <si>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</si>
  <si>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</si>
  <si>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</si>
  <si>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</si>
  <si>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</si>
  <si>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</si>
  <si>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</si>
  <si>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</si>
  <si>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</si>
  <si>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</si>
  <si>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</si>
  <si>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</si>
  <si>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</si>
  <si>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</si>
  <si>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</si>
  <si>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</si>
  <si>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</si>
  <si>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</si>
  <si>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</si>
  <si>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</si>
  <si>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</si>
  <si>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</si>
  <si>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</si>
  <si>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</si>
  <si>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</si>
  <si>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</si>
  <si>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</si>
  <si>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</si>
  <si>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</si>
  <si>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</si>
  <si>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</si>
  <si>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</si>
  <si>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</si>
  <si>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</si>
  <si>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</si>
  <si>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</si>
  <si>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</si>
  <si>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</si>
  <si>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</si>
  <si>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</si>
  <si>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</si>
  <si>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</si>
  <si>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</si>
  <si>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</si>
  <si>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</si>
  <si>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</si>
  <si>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</si>
  <si>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</si>
  <si>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</si>
  <si>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</si>
  <si>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</si>
  <si>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</si>
  <si>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</si>
  <si>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</si>
  <si>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</si>
  <si>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</si>
  <si>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</si>
  <si>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</si>
  <si>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</si>
  <si>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</si>
  <si>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</si>
  <si>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</si>
  <si>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</si>
  <si>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</si>
  <si>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</si>
  <si>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</si>
  <si>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</si>
  <si>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</si>
  <si>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</si>
  <si>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</si>
  <si>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</si>
  <si>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</si>
  <si>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</si>
  <si>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</si>
  <si>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</si>
  <si>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</si>
  <si>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</si>
  <si>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</si>
  <si>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</si>
  <si>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</si>
  <si>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</si>
  <si>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</si>
  <si>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</si>
  <si>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</si>
  <si>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</si>
  <si>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</si>
  <si>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</si>
  <si>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</si>
  <si>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</si>
  <si>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</si>
  <si>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</si>
  <si>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</si>
  <si>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</si>
  <si>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</si>
  <si>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</si>
  <si>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</si>
  <si>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</si>
  <si>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</si>
  <si>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</si>
  <si>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</si>
  <si>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</si>
  <si>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</si>
  <si>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</si>
  <si>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</si>
  <si>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</si>
  <si>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</si>
  <si>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</si>
  <si>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</si>
  <si>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</si>
  <si>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</si>
  <si>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</si>
  <si>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</si>
  <si>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</si>
  <si>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</si>
  <si>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</si>
  <si>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</si>
  <si>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</si>
  <si>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</si>
  <si>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</si>
  <si>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</si>
  <si>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</si>
  <si>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</si>
  <si>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</si>
  <si>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</si>
  <si>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</si>
  <si>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</si>
  <si>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</si>
  <si>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</si>
  <si>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</si>
  <si>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</si>
  <si>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</si>
  <si>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</si>
  <si>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</si>
  <si>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</si>
  <si>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</si>
  <si>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</si>
  <si>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</si>
  <si>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</si>
  <si>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</si>
  <si>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</si>
  <si>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</si>
  <si>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</si>
  <si>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</si>
  <si>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</si>
  <si>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</si>
  <si>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</si>
  <si>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</si>
  <si>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</si>
  <si>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</si>
  <si>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</si>
  <si>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</si>
  <si>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</si>
  <si>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</si>
  <si>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</si>
  <si>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</si>
  <si>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</si>
  <si>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</si>
  <si>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</si>
  <si>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</si>
  <si>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</si>
  <si>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</si>
  <si>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</si>
  <si>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</si>
  <si>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</si>
  <si>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</si>
  <si>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</si>
  <si>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</si>
  <si>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</si>
  <si>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</si>
  <si>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</si>
  <si>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</si>
  <si>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</si>
  <si>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</si>
  <si>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</si>
  <si>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</si>
  <si>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</si>
  <si>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</si>
  <si>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</si>
  <si>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</si>
  <si>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</si>
  <si>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</si>
  <si>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</si>
  <si>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</si>
  <si>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</si>
  <si>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</si>
  <si>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</si>
  <si>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</si>
  <si>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</si>
  <si>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</si>
  <si>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</si>
  <si>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</si>
  <si>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</si>
  <si>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</si>
  <si>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</si>
  <si>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</si>
  <si>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</si>
  <si>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</si>
  <si>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</si>
  <si>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</si>
  <si>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</si>
  <si>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</si>
  <si>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</si>
  <si>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</si>
  <si>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</si>
  <si>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</si>
  <si>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</si>
  <si>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</si>
  <si>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</si>
  <si>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</si>
  <si>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</si>
  <si>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</si>
  <si>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</si>
  <si>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</si>
  <si>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</si>
  <si>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</si>
  <si>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</si>
  <si>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</si>
  <si>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</si>
  <si>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</si>
  <si>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</si>
  <si>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</si>
  <si>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</si>
  <si>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</si>
  <si>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</si>
  <si>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</si>
  <si>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</si>
  <si>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</si>
  <si>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</si>
  <si>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</si>
  <si>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</si>
  <si>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</si>
  <si>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</si>
  <si>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</si>
  <si>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</si>
  <si>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</si>
  <si>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</si>
  <si>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</si>
  <si>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</si>
  <si>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</si>
  <si>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</si>
  <si>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</si>
  <si>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</si>
  <si>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</si>
  <si>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</si>
  <si>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</si>
  <si>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</si>
  <si>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</si>
  <si>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</si>
  <si>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</si>
  <si>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</si>
  <si>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</si>
  <si>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</si>
  <si>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</si>
  <si>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</si>
  <si>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</si>
  <si>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</si>
  <si>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</si>
  <si>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</si>
  <si>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</si>
  <si>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</si>
  <si>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</si>
  <si>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</si>
  <si>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</si>
  <si>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</si>
  <si>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</si>
  <si>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</si>
  <si>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</si>
  <si>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</si>
  <si>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</si>
  <si>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</si>
  <si>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</si>
  <si>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</si>
  <si>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</si>
  <si>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</si>
  <si>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</si>
  <si>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</si>
  <si>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</si>
  <si>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</si>
  <si>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</si>
  <si>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</si>
  <si>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</si>
  <si>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</si>
  <si>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</si>
  <si>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</si>
  <si>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</si>
  <si>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</si>
  <si>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</si>
  <si>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</si>
  <si>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</si>
  <si>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</si>
  <si>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</si>
  <si>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</si>
  <si>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</si>
  <si>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</si>
  <si>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</si>
  <si>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</si>
  <si>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</si>
  <si>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</si>
  <si>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</si>
  <si>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</si>
  <si>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</si>
  <si>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</si>
  <si>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</si>
  <si>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</si>
  <si>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</si>
  <si>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</si>
  <si>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</si>
  <si>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</si>
  <si>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</si>
  <si>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</si>
  <si>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</si>
  <si>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</si>
  <si>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</si>
  <si>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</si>
  <si>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</si>
  <si>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</si>
  <si>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</si>
  <si>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</si>
  <si>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</si>
  <si>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</si>
  <si>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</si>
  <si>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</si>
  <si>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</si>
  <si>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</si>
  <si>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</si>
  <si>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</si>
  <si>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</si>
  <si>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</si>
  <si>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</si>
  <si>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</si>
  <si>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</si>
  <si>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</si>
  <si>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</si>
  <si>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</si>
  <si>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</si>
  <si>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</si>
  <si>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</si>
  <si>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</si>
  <si>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</si>
  <si>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</si>
  <si>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</si>
  <si>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</si>
  <si>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</si>
  <si>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</si>
  <si>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</si>
  <si>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</si>
  <si>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</si>
  <si>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</si>
  <si>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</si>
  <si>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</si>
  <si>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</si>
  <si>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</si>
  <si>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</si>
  <si>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</si>
  <si>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</si>
  <si>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</si>
  <si>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</si>
  <si>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</si>
  <si>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</si>
  <si>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</si>
  <si>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</si>
  <si>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</si>
  <si>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</si>
  <si>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</si>
  <si>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</si>
  <si>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</si>
  <si>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</si>
  <si>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</si>
  <si>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</si>
  <si>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</si>
  <si>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</si>
  <si>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</si>
  <si>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</si>
  <si>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</si>
  <si>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</si>
  <si>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</si>
  <si>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</si>
  <si>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</si>
  <si>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</si>
  <si>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</si>
  <si>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</si>
  <si>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</si>
  <si>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</si>
  <si>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</si>
  <si>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</si>
  <si>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</si>
  <si>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</si>
  <si>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</si>
  <si>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</si>
  <si>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</si>
  <si>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</si>
  <si>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</si>
  <si>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</si>
  <si>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</si>
  <si>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</si>
  <si>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</si>
  <si>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</si>
  <si>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</si>
  <si>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</si>
  <si>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</si>
  <si>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</si>
  <si>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</si>
  <si>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</si>
  <si>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</si>
  <si>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</si>
  <si>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</si>
  <si>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</si>
  <si>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</si>
  <si>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</si>
  <si>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</si>
  <si>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</si>
  <si>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</si>
  <si>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</si>
  <si>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</si>
  <si>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</si>
  <si>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</si>
  <si>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</si>
  <si>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</si>
  <si>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</si>
  <si>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</si>
  <si>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</si>
  <si>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</si>
  <si>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</si>
  <si>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</si>
  <si>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</si>
  <si>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</si>
  <si>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</si>
  <si>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</si>
  <si>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</si>
  <si>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</si>
  <si>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</si>
  <si>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</si>
  <si>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</si>
  <si>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</si>
  <si>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</si>
  <si>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</si>
  <si>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</si>
  <si>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</si>
  <si>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</si>
  <si>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</si>
  <si>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</si>
  <si>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</si>
  <si>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</si>
  <si>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</si>
  <si>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</si>
  <si>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</si>
  <si>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</si>
  <si>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</si>
  <si>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</si>
  <si>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</si>
  <si>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</si>
  <si>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</si>
  <si>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</si>
  <si>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</si>
  <si>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</si>
  <si>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</si>
  <si>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</si>
  <si>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</si>
  <si>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</si>
  <si>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</si>
  <si>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</si>
  <si>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</si>
  <si>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</si>
  <si>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</si>
  <si>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</si>
  <si>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</si>
  <si>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</si>
  <si>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</si>
  <si>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</si>
  <si>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</si>
  <si>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</si>
  <si>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</si>
  <si>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</si>
  <si>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</si>
  <si>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</si>
  <si>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</si>
  <si>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</si>
  <si>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</si>
  <si>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</si>
  <si>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</si>
  <si>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</si>
  <si>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</si>
  <si>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</si>
  <si>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</si>
  <si>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</si>
  <si>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</si>
  <si>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</si>
  <si>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</si>
  <si>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</si>
  <si>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</si>
  <si>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</si>
  <si>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</si>
  <si>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</si>
  <si>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</si>
  <si>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</si>
  <si>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</si>
  <si>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</si>
  <si>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</si>
  <si>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</si>
  <si>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</si>
  <si>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</si>
  <si>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</si>
  <si>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</si>
  <si>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</si>
  <si>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</si>
  <si>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</si>
  <si>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</si>
  <si>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</si>
  <si>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</si>
  <si>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</si>
  <si>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</si>
  <si>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</si>
  <si>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</si>
  <si>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</si>
  <si>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</si>
  <si>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</si>
  <si>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</si>
  <si>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</si>
  <si>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</si>
  <si>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</si>
  <si>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</si>
  <si>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</si>
  <si>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</si>
  <si>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</si>
  <si>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</si>
  <si>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</si>
  <si>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</si>
  <si>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</si>
  <si>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</si>
  <si>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</si>
  <si>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</si>
  <si>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</si>
  <si>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</si>
  <si>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</si>
  <si>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</si>
  <si>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</si>
  <si>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</si>
  <si>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</si>
  <si>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</si>
  <si>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</si>
  <si>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</si>
  <si>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</si>
  <si>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</si>
  <si>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</si>
  <si>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</si>
  <si>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</si>
  <si>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</si>
  <si>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</si>
  <si>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</si>
  <si>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</si>
  <si>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</si>
  <si>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</si>
  <si>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</si>
  <si>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</si>
  <si>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</si>
  <si>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</si>
  <si>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</si>
  <si>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</si>
  <si>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</si>
  <si>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</si>
  <si>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</si>
  <si>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</si>
  <si>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</si>
  <si>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</si>
  <si>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</si>
  <si>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</si>
  <si>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</si>
  <si>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</si>
  <si>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</si>
  <si>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</si>
  <si>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</si>
  <si>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</si>
  <si>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</si>
  <si>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</si>
  <si>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</si>
  <si>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</si>
  <si>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</si>
  <si>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</si>
  <si>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</si>
  <si>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</si>
  <si>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</si>
  <si>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</si>
  <si>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</si>
  <si>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</si>
  <si>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</si>
  <si>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</si>
  <si>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</si>
  <si>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</si>
  <si>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</si>
  <si>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</si>
  <si>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</si>
  <si>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</si>
  <si>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</si>
  <si>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</si>
  <si>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</si>
  <si>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</si>
  <si>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</si>
  <si>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</si>
  <si>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</si>
  <si>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</si>
  <si>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</si>
  <si>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</si>
  <si>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</si>
  <si>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</si>
  <si>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</si>
  <si>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</si>
  <si>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</si>
  <si>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</si>
  <si>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</si>
  <si>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</si>
  <si>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</si>
  <si>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</si>
  <si>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</si>
  <si>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</si>
  <si>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</si>
  <si>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</si>
  <si>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</si>
  <si>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</si>
  <si>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</si>
  <si>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</si>
  <si>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</si>
  <si>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</si>
  <si>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</si>
  <si>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</si>
  <si>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</si>
  <si>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</si>
  <si>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</si>
  <si>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</si>
  <si>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</si>
  <si>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</si>
  <si>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</si>
  <si>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</si>
  <si>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</si>
  <si>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</si>
  <si>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</si>
  <si>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</si>
  <si>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</si>
  <si>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</si>
  <si>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</si>
  <si>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</si>
  <si>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</si>
  <si>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</si>
  <si>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</si>
  <si>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</si>
  <si>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</si>
  <si>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</si>
  <si>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</si>
  <si>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</si>
  <si>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</si>
  <si>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</si>
  <si>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</si>
  <si>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</si>
  <si>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</si>
  <si>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</si>
  <si>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</si>
  <si>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</si>
  <si>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</si>
  <si>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</si>
  <si>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</si>
  <si>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</si>
  <si>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</si>
  <si>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</si>
  <si>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</si>
  <si>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</si>
  <si>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</si>
  <si>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</si>
  <si>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</si>
  <si>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</si>
  <si>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</si>
  <si>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</si>
  <si>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</si>
  <si>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</si>
  <si>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</si>
  <si>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</si>
  <si>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</si>
  <si>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</si>
  <si>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</si>
  <si>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</si>
  <si>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</si>
  <si>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</si>
  <si>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</si>
  <si>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</si>
  <si>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</si>
  <si>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</si>
  <si>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</si>
  <si>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</si>
  <si>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</si>
  <si>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</si>
  <si>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</si>
  <si>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</si>
  <si>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</si>
  <si>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</si>
  <si>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</si>
  <si>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</si>
  <si>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</si>
  <si>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</si>
  <si>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</si>
  <si>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</si>
  <si>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</si>
  <si>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</si>
  <si>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</si>
  <si>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</si>
  <si>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</si>
  <si>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</si>
  <si>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</si>
  <si>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</si>
  <si>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</si>
  <si>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</si>
  <si>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</si>
  <si>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</si>
  <si>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</si>
  <si>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</si>
  <si>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</si>
  <si>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</si>
  <si>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</si>
  <si>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</si>
  <si>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</si>
  <si>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</si>
  <si>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</si>
  <si>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</si>
  <si>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</si>
  <si>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</si>
  <si>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</si>
  <si>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</si>
  <si>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</si>
  <si>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</si>
  <si>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</si>
  <si>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</si>
  <si>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</si>
  <si>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</si>
  <si>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</si>
  <si>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</si>
  <si>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</si>
  <si>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</si>
  <si>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</si>
  <si>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</si>
  <si>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</si>
  <si>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</si>
  <si>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</si>
  <si>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</si>
  <si>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</si>
  <si>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</si>
  <si>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</si>
  <si>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</si>
  <si>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</si>
  <si>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</si>
  <si>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</si>
  <si>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</si>
  <si>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</si>
  <si>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</si>
  <si>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</si>
  <si>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</si>
  <si>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</si>
  <si>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</si>
  <si>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</si>
  <si>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</si>
  <si>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</si>
  <si>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</si>
  <si>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</si>
  <si>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</si>
  <si>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</si>
  <si>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</si>
  <si>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</si>
  <si>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</si>
  <si>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</si>
  <si>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</si>
  <si>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</si>
  <si>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</si>
  <si>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</si>
  <si>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</si>
  <si>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</si>
  <si>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</si>
  <si>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</si>
  <si>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</si>
  <si>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</si>
  <si>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</si>
  <si>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</si>
  <si>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</si>
  <si>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</si>
  <si>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</si>
  <si>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</si>
  <si>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</si>
  <si>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</si>
  <si>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</si>
  <si>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</si>
  <si>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</si>
  <si>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</si>
  <si>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</si>
  <si>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</si>
  <si>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</si>
  <si>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</si>
  <si>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</si>
  <si>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</si>
  <si>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</si>
  <si>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</si>
  <si>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</si>
  <si>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</si>
  <si>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</si>
  <si>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</si>
  <si>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</si>
  <si>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</si>
  <si>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</si>
  <si>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</si>
  <si>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</si>
  <si>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</si>
  <si>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</si>
  <si>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</si>
  <si>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</si>
  <si>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</si>
  <si>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</si>
  <si>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</si>
  <si>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</si>
  <si>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</si>
  <si>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</si>
  <si>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</si>
  <si>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</si>
  <si>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</si>
  <si>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</si>
  <si>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</si>
  <si>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</si>
  <si>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</si>
  <si>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</si>
  <si>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</si>
  <si>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</si>
  <si>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</si>
  <si>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</si>
  <si>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</si>
  <si>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</si>
  <si>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</si>
  <si>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</si>
  <si>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</si>
  <si>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</si>
  <si>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</si>
  <si>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</si>
  <si>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</si>
  <si>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</si>
  <si>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</si>
  <si>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</si>
  <si>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</si>
  <si>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</si>
  <si>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</si>
  <si>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</si>
  <si>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</si>
  <si>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</si>
  <si>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</si>
  <si>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</si>
  <si>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</si>
  <si>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</si>
  <si>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</si>
  <si>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</si>
  <si>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</si>
  <si>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</si>
  <si>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</si>
  <si>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</si>
  <si>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</si>
  <si>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</si>
  <si>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</si>
  <si>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</si>
  <si>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</si>
  <si>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</si>
  <si>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</si>
  <si>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</si>
  <si>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</si>
  <si>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</si>
  <si>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</si>
  <si>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</si>
  <si>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</si>
  <si>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</si>
  <si>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</si>
  <si>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</si>
  <si>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</si>
  <si>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</si>
  <si>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</si>
  <si>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</si>
  <si>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</si>
  <si>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</si>
  <si>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</si>
  <si>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</si>
  <si>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</si>
  <si>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</si>
  <si>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</si>
  <si>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</si>
  <si>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</si>
  <si>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</si>
  <si>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</si>
  <si>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</si>
  <si>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</si>
  <si>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</si>
  <si>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</si>
  <si>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</si>
  <si>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</si>
  <si>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</si>
  <si>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</si>
  <si>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</si>
  <si>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</si>
  <si>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</si>
  <si>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</si>
  <si>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</si>
  <si>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</si>
  <si>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</si>
  <si>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</si>
  <si>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</si>
  <si>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</si>
  <si>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</si>
  <si>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</si>
  <si>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</si>
  <si>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</si>
  <si>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</si>
  <si>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</si>
  <si>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</si>
  <si>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</si>
  <si>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</si>
  <si>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</si>
  <si>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</si>
  <si>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</si>
  <si>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</si>
  <si>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</si>
  <si>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</si>
  <si>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</si>
  <si>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</si>
  <si>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</si>
  <si>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</si>
  <si>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</si>
  <si>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</si>
  <si>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</si>
  <si>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</si>
  <si>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</si>
  <si>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</si>
  <si>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</si>
  <si>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</si>
  <si>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</si>
  <si>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</si>
  <si>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</si>
  <si>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</si>
  <si>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</si>
  <si>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</si>
  <si>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</si>
  <si>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</si>
  <si>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</si>
  <si>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</si>
  <si>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</si>
  <si>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</si>
  <si>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</si>
  <si>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</si>
  <si>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</si>
  <si>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</si>
  <si>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</si>
  <si>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</si>
  <si>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</si>
  <si>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</si>
  <si>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</si>
  <si>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</si>
  <si>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</si>
  <si>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</si>
  <si>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</si>
  <si>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</si>
  <si>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</si>
  <si>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</si>
  <si>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</si>
  <si>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</si>
  <si>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</si>
  <si>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</si>
  <si>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</si>
  <si>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</si>
  <si>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</si>
  <si>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</si>
  <si>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</si>
  <si>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</si>
  <si>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</si>
  <si>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</si>
  <si>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</si>
  <si>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</si>
  <si>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</si>
  <si>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</si>
  <si>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</si>
  <si>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</si>
  <si>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</si>
  <si>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</si>
  <si>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</si>
  <si>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</si>
  <si>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</si>
  <si>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</si>
  <si>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</si>
  <si>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</si>
  <si>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</si>
  <si>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</si>
  <si>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</si>
  <si>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</si>
  <si>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</si>
  <si>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</si>
  <si>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</si>
  <si>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</si>
  <si>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</si>
  <si>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</si>
  <si>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</si>
  <si>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</si>
  <si>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</si>
  <si>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</si>
  <si>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</si>
  <si>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</si>
  <si>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</si>
  <si>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</si>
  <si>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</si>
  <si>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</si>
  <si>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</si>
  <si>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</si>
  <si>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</si>
  <si>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</si>
  <si>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</si>
  <si>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</si>
  <si>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</si>
  <si>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</si>
  <si>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</si>
  <si>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</si>
  <si>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</si>
  <si>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</si>
  <si>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</si>
  <si>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</si>
  <si>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</si>
  <si>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</si>
  <si>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</si>
  <si>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</si>
  <si>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</si>
  <si>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</si>
  <si>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</si>
  <si>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</si>
  <si>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</si>
  <si>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</si>
  <si>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</si>
  <si>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</si>
  <si>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</si>
  <si>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</si>
  <si>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</si>
  <si>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</si>
  <si>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</si>
  <si>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</si>
  <si>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</si>
  <si>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</si>
  <si>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</si>
  <si>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</si>
  <si>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</si>
  <si>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</si>
  <si>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</si>
  <si>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</si>
  <si>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</si>
  <si>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</si>
  <si>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</si>
  <si>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</si>
  <si>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</si>
  <si>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</si>
  <si>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</si>
  <si>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</si>
  <si>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</si>
  <si>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</si>
  <si>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</si>
  <si>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</si>
  <si>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</si>
  <si>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</si>
  <si>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</si>
  <si>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</si>
  <si>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</si>
  <si>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</si>
  <si>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</si>
  <si>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</si>
  <si>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</si>
  <si>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</si>
  <si>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</si>
  <si>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</si>
  <si>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</si>
  <si>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</si>
  <si>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</si>
  <si>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</si>
  <si>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</si>
  <si>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</si>
  <si>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</si>
  <si>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</si>
  <si>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</si>
  <si>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</si>
  <si>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</si>
  <si>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</si>
  <si>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</si>
  <si>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</si>
  <si>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</si>
  <si>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</si>
  <si>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</si>
  <si>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</si>
  <si>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</si>
  <si>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</si>
  <si>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</si>
  <si>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</si>
  <si>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</si>
  <si>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</si>
  <si>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</si>
  <si>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</si>
  <si>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</si>
  <si>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</si>
  <si>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</si>
  <si>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</si>
  <si>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</si>
  <si>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</si>
  <si>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</si>
  <si>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</si>
  <si>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</si>
  <si>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</si>
  <si>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</si>
  <si>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</si>
  <si>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</si>
  <si>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</si>
  <si>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</si>
  <si>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</si>
  <si>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</si>
  <si>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</si>
  <si>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</si>
  <si>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</si>
  <si>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</si>
  <si>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</si>
  <si>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</si>
  <si>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</si>
  <si>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</si>
  <si>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</si>
  <si>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</si>
  <si>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</si>
  <si>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</si>
  <si>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</si>
  <si>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</si>
  <si>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</si>
  <si>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</si>
  <si>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</si>
  <si>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</si>
  <si>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</si>
  <si>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</si>
  <si>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</si>
  <si>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</si>
  <si>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</si>
  <si>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</si>
  <si>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</si>
  <si>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</si>
  <si>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</si>
  <si>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</si>
  <si>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</si>
  <si>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</si>
  <si>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</si>
  <si>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</si>
  <si>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</si>
  <si>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</si>
  <si>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</si>
  <si>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</si>
  <si>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</si>
  <si>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</si>
  <si>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</si>
  <si>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</si>
  <si>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</si>
  <si>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</si>
  <si>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</si>
  <si>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</si>
  <si>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</si>
  <si>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</si>
  <si>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</si>
  <si>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</si>
  <si>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</si>
  <si>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</si>
  <si>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</si>
  <si>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</si>
  <si>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</si>
  <si>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</si>
  <si>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</si>
  <si>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</si>
  <si>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</si>
  <si>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</si>
  <si>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</si>
  <si>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</si>
  <si>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</si>
  <si>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</si>
  <si>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</si>
  <si>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</si>
  <si>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</si>
  <si>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</si>
  <si>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</si>
  <si>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</si>
  <si>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</si>
  <si>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</si>
  <si>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</si>
  <si>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</si>
  <si>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</si>
  <si>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</si>
  <si>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</si>
  <si>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</si>
  <si>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</si>
  <si>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</si>
  <si>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</si>
  <si>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</si>
  <si>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</si>
  <si>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</si>
  <si>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</si>
  <si>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</si>
  <si>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</si>
  <si>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</si>
  <si>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</si>
  <si>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</si>
  <si>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</si>
  <si>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</si>
  <si>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</si>
  <si>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</si>
  <si>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</si>
  <si>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</si>
  <si>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</si>
  <si>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</si>
  <si>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</si>
  <si>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</si>
  <si>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</si>
  <si>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</si>
  <si>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</si>
  <si>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</si>
  <si>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</si>
  <si>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</si>
  <si>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</si>
  <si>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</si>
  <si>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</si>
  <si>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</si>
  <si>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</si>
  <si>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</si>
  <si>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</si>
  <si>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</si>
  <si>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</si>
  <si>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</si>
  <si>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</si>
  <si>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</si>
  <si>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</si>
  <si>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</si>
  <si>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</si>
  <si>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</si>
  <si>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</si>
  <si>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</si>
  <si>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</si>
  <si>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</si>
  <si>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</si>
  <si>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</si>
  <si>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</si>
  <si>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</si>
  <si>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</si>
  <si>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</si>
  <si>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</si>
  <si>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</si>
  <si>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</si>
  <si>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</si>
  <si>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</si>
  <si>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</si>
  <si>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</si>
  <si>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</si>
  <si>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</si>
  <si>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</si>
  <si>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</si>
  <si>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</si>
  <si>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</si>
  <si>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</si>
  <si>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</si>
  <si>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</si>
  <si>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</si>
  <si>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</si>
  <si>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</si>
  <si>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</si>
  <si>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</si>
  <si>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</si>
  <si>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</si>
  <si>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</si>
  <si>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</si>
  <si>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</si>
  <si>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</si>
  <si>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</si>
  <si>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</si>
  <si>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</si>
  <si>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</si>
  <si>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</si>
  <si>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</si>
  <si>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</si>
  <si>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</si>
  <si>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</si>
  <si>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</si>
  <si>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</si>
  <si>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</si>
  <si>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</si>
  <si>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</si>
  <si>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</si>
  <si>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</si>
  <si>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</si>
  <si>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</si>
  <si>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</si>
  <si>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</si>
  <si>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</si>
  <si>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</si>
  <si>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</si>
  <si>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</si>
  <si>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</si>
  <si>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</si>
  <si>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</si>
  <si>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</si>
  <si>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</si>
  <si>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</si>
  <si>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</si>
  <si>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</si>
  <si>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</si>
  <si>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</si>
  <si>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</si>
  <si>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</si>
  <si>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</si>
  <si>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</si>
  <si>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</si>
  <si>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</si>
  <si>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</si>
  <si>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</si>
  <si>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</si>
  <si>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</si>
  <si>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</si>
  <si>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</si>
  <si>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</si>
  <si>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</si>
  <si>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</si>
  <si>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</si>
  <si>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</si>
  <si>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</si>
  <si>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</si>
  <si>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</si>
  <si>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</si>
  <si>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</si>
  <si>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</si>
  <si>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</si>
  <si>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</si>
  <si>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</si>
  <si>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</si>
  <si>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</si>
  <si>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</si>
  <si>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</si>
  <si>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</si>
  <si>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</si>
  <si>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</si>
  <si>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</si>
  <si>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</si>
  <si>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</si>
  <si>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</si>
  <si>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</si>
  <si>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</si>
  <si>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</si>
  <si>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</si>
  <si>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</si>
  <si>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</si>
  <si>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</si>
  <si>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</si>
  <si>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</si>
  <si>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</si>
  <si>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</si>
  <si>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</si>
  <si>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</si>
  <si>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</si>
  <si>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</si>
  <si>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</si>
  <si>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</si>
  <si>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</si>
  <si>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</si>
  <si>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</si>
  <si>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</si>
  <si>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</si>
  <si>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</si>
  <si>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</si>
  <si>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</si>
  <si>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</si>
  <si>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</si>
  <si>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</si>
  <si>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</si>
  <si>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</si>
  <si>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</si>
  <si>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</si>
  <si>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</si>
  <si>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</si>
  <si>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</si>
  <si>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</si>
  <si>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</si>
  <si>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</si>
  <si>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</si>
  <si>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</si>
  <si>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</si>
  <si>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</si>
  <si>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</si>
  <si>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</si>
  <si>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</si>
  <si>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</si>
  <si>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</si>
  <si>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</si>
  <si>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</si>
  <si>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</si>
  <si>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</si>
  <si>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</si>
  <si>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</si>
  <si>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</si>
  <si>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</si>
  <si>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</si>
  <si>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</si>
  <si>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</si>
  <si>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</si>
  <si>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</si>
  <si>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</si>
  <si>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</si>
  <si>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</si>
  <si>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</si>
  <si>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</si>
  <si>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</si>
  <si>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</si>
  <si>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</si>
  <si>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</si>
  <si>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</si>
  <si>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</si>
  <si>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</si>
  <si>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</si>
  <si>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</si>
  <si>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</si>
  <si>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</si>
  <si>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</si>
  <si>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</si>
  <si>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</si>
  <si>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</si>
  <si>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</si>
  <si>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</si>
  <si>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</si>
  <si>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</si>
  <si>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</si>
  <si>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</si>
  <si>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</si>
  <si>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</si>
  <si>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</si>
  <si>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</si>
  <si>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</si>
  <si>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</si>
  <si>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</si>
  <si>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</si>
  <si>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</si>
  <si>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</si>
  <si>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</si>
  <si>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</si>
  <si>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</si>
  <si>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</si>
  <si>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</si>
  <si>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</si>
  <si>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</si>
  <si>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</si>
  <si>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</si>
  <si>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</si>
  <si>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</si>
  <si>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</si>
  <si>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</si>
  <si>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</si>
  <si>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</si>
  <si>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</si>
  <si>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</si>
  <si>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</si>
  <si>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</si>
  <si>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</si>
  <si>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</si>
  <si>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</si>
  <si>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</si>
  <si>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</si>
  <si>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</si>
  <si>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</si>
  <si>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</si>
  <si>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</si>
  <si>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</si>
  <si>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</si>
  <si>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</si>
  <si>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</si>
  <si>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</si>
  <si>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</si>
  <si>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</si>
  <si>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</si>
  <si>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</si>
  <si>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</si>
  <si>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</si>
  <si>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</si>
  <si>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</si>
  <si>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</si>
  <si>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</si>
  <si>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</si>
  <si>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</si>
  <si>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</si>
  <si>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</si>
  <si>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</si>
  <si>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</si>
  <si>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</si>
  <si>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</si>
  <si>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</si>
  <si>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</si>
  <si>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</si>
  <si>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</si>
  <si>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</si>
  <si>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</si>
  <si>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</si>
  <si>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</si>
  <si>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</si>
  <si>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</si>
  <si>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</si>
  <si>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</si>
  <si>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</si>
  <si>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</si>
  <si>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</si>
  <si>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</si>
  <si>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</si>
  <si>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</si>
  <si>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</si>
  <si>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</si>
  <si>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</si>
  <si>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</si>
  <si>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</si>
  <si>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</si>
  <si>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</si>
  <si>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</si>
  <si>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</si>
  <si>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</si>
  <si>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</si>
  <si>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</si>
  <si>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</si>
  <si>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</si>
  <si>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</si>
  <si>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</si>
  <si>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</si>
  <si>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</si>
  <si>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</si>
  <si>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</si>
  <si>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</si>
  <si>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</si>
  <si>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</si>
  <si>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</si>
  <si>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</si>
  <si>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</si>
  <si>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</si>
  <si>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</si>
  <si>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</si>
  <si>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</si>
  <si>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</si>
  <si>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</si>
  <si>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</si>
  <si>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</si>
  <si>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</si>
  <si>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</si>
  <si>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</si>
  <si>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</si>
  <si>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</si>
  <si>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</si>
  <si>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</si>
  <si>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</si>
  <si>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</si>
  <si>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</si>
  <si>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</si>
  <si>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</si>
  <si>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</si>
  <si>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</si>
  <si>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</si>
  <si>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</si>
  <si>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</si>
  <si>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</si>
  <si>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</si>
  <si>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</si>
  <si>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</si>
  <si>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</si>
  <si>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</si>
  <si>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</si>
  <si>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</si>
  <si>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</si>
  <si>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</si>
  <si>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</si>
  <si>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</si>
  <si>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</si>
  <si>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</si>
  <si>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</si>
  <si>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</si>
  <si>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</si>
  <si>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</si>
  <si>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</si>
  <si>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</si>
  <si>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</si>
  <si>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</si>
  <si>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</si>
  <si>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</si>
  <si>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</si>
  <si>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</si>
  <si>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</si>
  <si>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</si>
  <si>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</si>
  <si>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</si>
  <si>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</si>
  <si>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</si>
  <si>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</si>
  <si>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</si>
  <si>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</si>
  <si>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</si>
  <si>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</si>
  <si>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</si>
  <si>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</si>
  <si>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</si>
  <si>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</si>
  <si>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</si>
  <si>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</si>
  <si>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</si>
  <si>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</si>
  <si>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</si>
  <si>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</si>
  <si>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</si>
  <si>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</si>
  <si>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</si>
  <si>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</si>
  <si>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</si>
  <si>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</si>
  <si>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</si>
  <si>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</si>
  <si>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</si>
  <si>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</si>
  <si>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</si>
  <si>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</si>
  <si>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</si>
  <si>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</si>
  <si>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</si>
  <si>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</si>
  <si>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</si>
  <si>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</si>
  <si>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</si>
  <si>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</si>
  <si>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</si>
  <si>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</si>
  <si>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</si>
  <si>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</si>
  <si>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</si>
  <si>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</si>
  <si>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</si>
  <si>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</si>
  <si>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</si>
  <si>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</si>
  <si>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</si>
  <si>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</si>
  <si>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</si>
  <si>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</si>
  <si>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</si>
  <si>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</si>
  <si>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</si>
  <si>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</si>
  <si>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</si>
  <si>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</si>
  <si>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</si>
  <si>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</si>
  <si>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</si>
  <si>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</si>
  <si>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</si>
  <si>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</si>
  <si>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</si>
  <si>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</si>
  <si>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</si>
  <si>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</si>
  <si>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</si>
  <si>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</si>
  <si>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</si>
  <si>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</si>
  <si>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</si>
  <si>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</si>
  <si>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</si>
  <si>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</si>
  <si>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</si>
  <si>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</si>
  <si>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</si>
  <si>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</si>
  <si>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</si>
  <si>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</si>
  <si>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</si>
  <si>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</si>
  <si>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</si>
  <si>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</si>
  <si>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</si>
  <si>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</si>
  <si>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</si>
  <si>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</si>
  <si>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</si>
  <si>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</si>
  <si>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</si>
  <si>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</si>
  <si>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</si>
  <si>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</si>
  <si>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</si>
  <si>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</si>
  <si>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</si>
  <si>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</si>
  <si>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</si>
  <si>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</si>
  <si>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</si>
  <si>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</si>
  <si>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</si>
  <si>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</si>
  <si>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</si>
  <si>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</si>
  <si>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</si>
  <si>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</si>
  <si>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</si>
  <si>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</si>
  <si>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</si>
  <si>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</si>
  <si>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</si>
  <si>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</si>
  <si>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</si>
  <si>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</si>
  <si>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</si>
  <si>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</si>
  <si>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</si>
  <si>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</si>
  <si>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</si>
  <si>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</si>
  <si>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</si>
  <si>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</si>
  <si>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</si>
  <si>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</si>
  <si>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</si>
  <si>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</si>
  <si>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</si>
  <si>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</si>
  <si>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</si>
  <si>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</si>
  <si>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</si>
  <si>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</si>
  <si>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</si>
  <si>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</si>
  <si>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</si>
  <si>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</si>
  <si>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</si>
  <si>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</si>
  <si>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</si>
  <si>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</si>
  <si>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</si>
  <si>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</si>
  <si>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</si>
  <si>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</si>
  <si>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</si>
  <si>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</si>
  <si>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</si>
  <si>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</si>
  <si>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</si>
  <si>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</si>
  <si>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</si>
  <si>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</si>
  <si>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</si>
  <si>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</si>
  <si>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</si>
  <si>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</si>
  <si>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</si>
  <si>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</si>
  <si>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</si>
  <si>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</si>
  <si>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</si>
  <si>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</si>
  <si>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</si>
  <si>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</si>
  <si>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</si>
  <si>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</si>
  <si>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</si>
  <si>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</si>
  <si>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</si>
  <si>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</si>
  <si>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</si>
  <si>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</si>
  <si>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</si>
  <si>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</si>
  <si>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</si>
  <si>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</si>
  <si>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</si>
  <si>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</si>
  <si>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</si>
  <si>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</si>
  <si>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</si>
  <si>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</si>
  <si>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</si>
  <si>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</si>
  <si>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</si>
  <si>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</si>
  <si>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</si>
  <si>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</si>
  <si>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</si>
  <si>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</si>
  <si>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</si>
  <si>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</si>
  <si>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</si>
  <si>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</si>
  <si>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</si>
  <si>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</si>
  <si>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</si>
  <si>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</si>
  <si>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</si>
  <si>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</si>
  <si>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</si>
  <si>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</si>
  <si>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</si>
  <si>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</si>
  <si>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</si>
  <si>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</si>
  <si>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</si>
  <si>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</si>
  <si>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</si>
  <si>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</si>
  <si>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</si>
  <si>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</si>
  <si>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</si>
  <si>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</si>
  <si>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</si>
  <si>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</si>
  <si>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</si>
  <si>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</si>
  <si>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</si>
  <si>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</si>
  <si>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</si>
  <si>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</si>
  <si>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</si>
  <si>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</si>
  <si>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</si>
  <si>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</si>
  <si>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</si>
  <si>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</si>
  <si>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</si>
  <si>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</si>
  <si>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</si>
  <si>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</si>
  <si>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</si>
  <si>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</si>
  <si>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</si>
  <si>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</si>
  <si>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</si>
  <si>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</si>
  <si>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</si>
  <si>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</si>
  <si>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</si>
  <si>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</si>
  <si>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</si>
  <si>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</si>
  <si>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</si>
  <si>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</si>
  <si>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</si>
  <si>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</si>
  <si>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</si>
  <si>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</si>
  <si>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</si>
  <si>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</si>
  <si>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</si>
  <si>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</si>
  <si>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</si>
  <si>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</si>
  <si>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</si>
  <si>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</si>
  <si>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</si>
  <si>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</si>
  <si>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</si>
  <si>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</si>
  <si>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</si>
  <si>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</si>
  <si>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</si>
  <si>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</si>
  <si>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</si>
  <si>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</si>
  <si>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</si>
  <si>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</si>
  <si>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</si>
  <si>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</si>
  <si>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</si>
  <si>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</si>
  <si>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</si>
  <si>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</si>
  <si>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</si>
  <si>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</si>
  <si>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</si>
  <si>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</si>
  <si>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</si>
  <si>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</si>
  <si>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</si>
  <si>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</si>
  <si>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</si>
  <si>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</si>
  <si>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</si>
  <si>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</si>
  <si>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</si>
  <si>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</si>
  <si>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</si>
  <si>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</si>
  <si>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</si>
  <si>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</si>
  <si>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</si>
  <si>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</si>
  <si>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</si>
  <si>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</si>
  <si>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</si>
  <si>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</si>
  <si>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</si>
  <si>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</si>
  <si>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</si>
  <si>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</si>
  <si>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</si>
  <si>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</si>
  <si>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</si>
  <si>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</si>
  <si>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</si>
  <si>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</si>
  <si>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</si>
  <si>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</si>
  <si>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</si>
  <si>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</si>
  <si>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</si>
  <si>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</si>
  <si>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</si>
  <si>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</si>
  <si>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</si>
  <si>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</si>
  <si>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</si>
  <si>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</si>
  <si>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</si>
  <si>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</si>
  <si>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</si>
  <si>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</si>
  <si>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</si>
  <si>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</si>
  <si>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</si>
  <si>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</si>
  <si>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</si>
  <si>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</si>
  <si>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</si>
  <si>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</si>
  <si>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</si>
  <si>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</si>
  <si>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</si>
  <si>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</si>
  <si>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</si>
  <si>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</si>
  <si>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</si>
  <si>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</si>
  <si>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</si>
  <si>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</si>
  <si>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</si>
  <si>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</si>
  <si>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</si>
  <si>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</si>
  <si>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</si>
  <si>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</si>
  <si>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</si>
  <si>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</si>
  <si>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</si>
  <si>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</si>
  <si>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</si>
  <si>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</si>
  <si>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</si>
  <si>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</si>
  <si>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</si>
  <si>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</si>
  <si>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</si>
  <si>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</si>
  <si>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</si>
  <si>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</si>
  <si>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</si>
  <si>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</si>
  <si>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</si>
  <si>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</si>
  <si>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</si>
  <si>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</si>
  <si>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</si>
  <si>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</si>
  <si>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</si>
  <si>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</si>
  <si>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</si>
  <si>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</si>
  <si>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</si>
  <si>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</si>
  <si>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</si>
  <si>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</si>
  <si>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</si>
  <si>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</si>
  <si>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</si>
  <si>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</si>
  <si>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</si>
  <si>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</si>
  <si>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</si>
  <si>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</si>
  <si>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</si>
  <si>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</si>
  <si>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</si>
  <si>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</si>
  <si>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</si>
  <si>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</si>
  <si>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</si>
  <si>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</si>
  <si>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</si>
  <si>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</si>
  <si>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</si>
  <si>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</si>
  <si>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</si>
  <si>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</si>
  <si>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</si>
  <si>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</si>
  <si>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</si>
  <si>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</si>
  <si>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</si>
  <si>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</si>
  <si>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</si>
  <si>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</si>
  <si>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</si>
  <si>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</si>
  <si>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</si>
  <si>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</si>
  <si>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</si>
  <si>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</si>
  <si>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</si>
  <si>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</si>
  <si>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</si>
  <si>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</si>
  <si>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</si>
  <si>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</si>
  <si>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</si>
  <si>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</si>
  <si>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</si>
  <si>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</si>
  <si>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</si>
  <si>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</si>
  <si>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</si>
  <si>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</si>
  <si>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</si>
  <si>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</si>
  <si>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</si>
  <si>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</si>
  <si>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</si>
  <si>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</si>
  <si>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</si>
  <si>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</si>
  <si>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</si>
  <si>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</si>
  <si>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</si>
  <si>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</si>
  <si>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</si>
  <si>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</si>
  <si>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</si>
  <si>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</si>
  <si>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</si>
  <si>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</si>
  <si>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</si>
  <si>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</si>
  <si>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</si>
  <si>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</si>
  <si>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</si>
  <si>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</si>
  <si>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</si>
  <si>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</si>
  <si>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</si>
  <si>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</si>
  <si>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</si>
  <si>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</si>
  <si>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</si>
  <si>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</si>
  <si>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</si>
  <si>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</si>
  <si>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</si>
  <si>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</si>
  <si>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</si>
  <si>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</si>
  <si>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</si>
  <si>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</si>
  <si>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</si>
  <si>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</si>
  <si>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</si>
  <si>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</si>
  <si>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</si>
  <si>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</si>
  <si>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</si>
  <si>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</si>
  <si>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</si>
  <si>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</si>
  <si>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</si>
  <si>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</si>
  <si>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</si>
  <si>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</si>
  <si>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</si>
  <si>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</si>
  <si>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</si>
  <si>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</si>
  <si>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</si>
  <si>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</si>
  <si>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</si>
  <si>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</si>
  <si>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</si>
  <si>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</si>
  <si>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</si>
  <si>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</si>
  <si>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</si>
  <si>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</si>
  <si>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</si>
  <si>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</si>
  <si>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</si>
  <si>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</si>
  <si>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</si>
  <si>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</si>
  <si>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</si>
  <si>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</si>
  <si>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</si>
  <si>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</si>
  <si>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</si>
  <si>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</si>
  <si>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</si>
  <si>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</si>
  <si>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</si>
  <si>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</si>
  <si>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</si>
  <si>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</si>
  <si>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</si>
  <si>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</si>
  <si>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</si>
  <si>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</si>
  <si>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</si>
  <si>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</si>
  <si>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</si>
  <si>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</si>
  <si>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</si>
  <si>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</si>
  <si>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</si>
  <si>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</si>
  <si>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</si>
  <si>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</si>
  <si>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</si>
  <si>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</si>
  <si>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</si>
  <si>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</si>
  <si>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</si>
  <si>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</si>
  <si>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</si>
  <si>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</si>
  <si>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</si>
  <si>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</si>
  <si>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</si>
  <si>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</si>
  <si>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</si>
  <si>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</si>
  <si>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</si>
  <si>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</si>
  <si>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</si>
  <si>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</si>
  <si>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</si>
  <si>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</si>
  <si>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</si>
  <si>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</si>
  <si>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</si>
  <si>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</si>
  <si>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</si>
  <si>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</si>
  <si>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</si>
  <si>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</si>
  <si>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</si>
  <si>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</si>
  <si>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</si>
  <si>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</si>
  <si>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</si>
  <si>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</si>
  <si>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</si>
  <si>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</si>
  <si>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</si>
  <si>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</si>
  <si>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</si>
  <si>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</si>
  <si>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</si>
  <si>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</si>
  <si>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</si>
  <si>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</si>
  <si>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</si>
  <si>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</si>
  <si>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</si>
  <si>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</si>
  <si>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</si>
  <si>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</si>
  <si>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</si>
  <si>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</si>
  <si>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</si>
  <si>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</si>
  <si>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</si>
  <si>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</si>
  <si>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</si>
  <si>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</si>
  <si>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</si>
  <si>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</si>
  <si>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</si>
  <si>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</si>
  <si>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</si>
  <si>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</si>
  <si>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</si>
  <si>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</si>
  <si>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</si>
  <si>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</si>
  <si>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</si>
  <si>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</si>
  <si>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</si>
  <si>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</si>
  <si>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</si>
  <si>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</si>
  <si>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</si>
  <si>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</si>
  <si>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</si>
  <si>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</si>
  <si>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</si>
  <si>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</si>
  <si>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</si>
  <si>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</si>
  <si>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</si>
  <si>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</si>
  <si>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</si>
  <si>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</si>
  <si>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</si>
  <si>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</si>
  <si>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</si>
  <si>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</si>
  <si>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</si>
  <si>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</si>
  <si>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</si>
  <si>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</si>
  <si>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</si>
  <si>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</si>
  <si>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</si>
  <si>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</si>
  <si>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</si>
  <si>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</si>
  <si>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</si>
  <si>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</si>
  <si>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</si>
  <si>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</si>
  <si>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</si>
  <si>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</si>
  <si>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</si>
  <si>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</si>
  <si>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</si>
  <si>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</si>
  <si>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</si>
  <si>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</si>
  <si>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</si>
  <si>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</si>
  <si>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</si>
  <si>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</si>
  <si>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</si>
  <si>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</si>
  <si>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</si>
  <si>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</si>
  <si>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</si>
  <si>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</si>
  <si>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</si>
  <si>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</si>
  <si>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</si>
  <si>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</si>
  <si>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</si>
  <si>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</si>
  <si>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</si>
  <si>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</si>
  <si>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</si>
  <si>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</si>
  <si>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</si>
  <si>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</si>
  <si>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</si>
  <si>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</si>
  <si>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</si>
  <si>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</si>
  <si>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</si>
  <si>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</si>
  <si>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</si>
  <si>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</si>
  <si>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</si>
  <si>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</si>
  <si>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</si>
  <si>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</si>
  <si>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</si>
  <si>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</si>
  <si>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</si>
  <si>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</si>
  <si>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</si>
  <si>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</si>
  <si>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</si>
  <si>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</si>
  <si>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</si>
  <si>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</si>
  <si>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</si>
  <si>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</si>
  <si>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</si>
  <si>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</si>
  <si>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</si>
  <si>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</si>
  <si>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</si>
  <si>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</si>
  <si>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</si>
  <si>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</si>
  <si>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</si>
  <si>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</si>
  <si>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</si>
  <si>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</si>
  <si>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</si>
  <si>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</si>
  <si>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</si>
  <si>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</si>
  <si>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</si>
  <si>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</si>
  <si>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</si>
  <si>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</si>
  <si>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</si>
  <si>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</si>
  <si>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</si>
  <si>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</si>
  <si>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</si>
  <si>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</si>
  <si>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</si>
  <si>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</si>
  <si>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</si>
  <si>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</si>
  <si>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</si>
  <si>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</si>
  <si>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</si>
  <si>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</si>
  <si>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</si>
  <si>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</si>
  <si>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</si>
  <si>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</si>
  <si>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</si>
  <si>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</si>
  <si>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</si>
  <si>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</si>
  <si>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</si>
  <si>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</si>
  <si>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</si>
  <si>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</si>
  <si>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</si>
  <si>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</si>
  <si>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</si>
  <si>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</si>
  <si>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</si>
  <si>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</si>
  <si>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</si>
  <si>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</si>
  <si>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</si>
  <si>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</si>
  <si>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</si>
  <si>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</si>
  <si>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</si>
  <si>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</si>
  <si>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</si>
  <si>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</si>
  <si>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</si>
  <si>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</si>
  <si>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</si>
  <si>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</si>
  <si>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</si>
  <si>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</si>
  <si>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</si>
  <si>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</si>
  <si>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</si>
  <si>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</si>
  <si>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</si>
  <si>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</si>
  <si>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</si>
  <si>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</si>
  <si>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</si>
  <si>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</si>
  <si>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</si>
  <si>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</si>
  <si>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</si>
  <si>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</si>
  <si>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</si>
  <si>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</si>
  <si>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</si>
  <si>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</si>
  <si>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</si>
  <si>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</si>
  <si>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</si>
  <si>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</si>
  <si>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</si>
  <si>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</si>
  <si>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</si>
  <si>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</si>
  <si>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</si>
  <si>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</si>
  <si>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</si>
  <si>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</si>
  <si>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</si>
  <si>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</si>
  <si>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</si>
  <si>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</si>
  <si>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</si>
  <si>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</si>
  <si>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</si>
  <si>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</si>
  <si>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</si>
  <si>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</si>
  <si>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</si>
  <si>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</si>
  <si>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</si>
  <si>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</si>
  <si>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</si>
  <si>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</si>
  <si>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</si>
  <si>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</si>
  <si>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</si>
  <si>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</si>
  <si>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</si>
  <si>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</si>
  <si>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</si>
  <si>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</si>
  <si>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</si>
  <si>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</si>
  <si>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</si>
  <si>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</si>
  <si>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</si>
  <si>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</si>
  <si>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</si>
  <si>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</si>
  <si>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</si>
  <si>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</si>
  <si>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</si>
  <si>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</si>
  <si>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</si>
  <si>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</si>
  <si>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</si>
  <si>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</si>
  <si>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</si>
  <si>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</si>
  <si>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</si>
  <si>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</si>
  <si>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</si>
  <si>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</si>
  <si>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</si>
  <si>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</si>
  <si>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</si>
  <si>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</si>
  <si>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</si>
  <si>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</si>
  <si>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</si>
  <si>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</si>
  <si>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</si>
  <si>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</si>
  <si>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</si>
  <si>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</si>
  <si>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</si>
  <si>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</si>
  <si>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</si>
  <si>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</si>
  <si>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</si>
  <si>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</si>
  <si>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</si>
  <si>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</si>
  <si>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</si>
  <si>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</si>
  <si>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</si>
  <si>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</si>
  <si>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</si>
  <si>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</si>
  <si>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</si>
  <si>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</si>
  <si>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</si>
  <si>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</si>
  <si>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</si>
  <si>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</si>
  <si>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</si>
  <si>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</si>
  <si>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</si>
  <si>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</si>
  <si>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</si>
  <si>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</si>
  <si>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</si>
  <si>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</si>
  <si>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</si>
  <si>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</si>
  <si>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</si>
  <si>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</si>
  <si>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</si>
  <si>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</si>
  <si>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</si>
  <si>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</si>
  <si>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</si>
  <si>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</si>
  <si>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</si>
  <si>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</si>
  <si>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</si>
  <si>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</si>
  <si>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</si>
  <si>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</si>
  <si>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</si>
  <si>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</si>
  <si>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</si>
  <si>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</si>
  <si>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</si>
  <si>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</si>
  <si>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</si>
  <si>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</si>
  <si>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</si>
  <si>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</si>
  <si>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</si>
  <si>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</si>
  <si>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</si>
  <si>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</si>
  <si>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</si>
  <si>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</si>
  <si>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</si>
  <si>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</si>
  <si>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</si>
  <si>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</si>
  <si>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</si>
  <si>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</si>
  <si>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</si>
  <si>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</si>
  <si>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</si>
  <si>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</si>
  <si>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</si>
  <si>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</si>
  <si>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</si>
  <si>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</si>
  <si>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</si>
  <si>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</si>
  <si>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</si>
  <si>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</si>
  <si>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</si>
  <si>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</si>
  <si>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</si>
  <si>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</si>
  <si>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</si>
  <si>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</si>
  <si>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</si>
  <si>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</si>
  <si>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</si>
  <si>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</si>
  <si>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</si>
  <si>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</si>
  <si>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</si>
  <si>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</si>
  <si>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</si>
  <si>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</si>
  <si>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</si>
  <si>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</si>
  <si>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</si>
  <si>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</si>
  <si>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</si>
  <si>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</si>
  <si>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</si>
  <si>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</si>
  <si>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</si>
  <si>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</si>
  <si>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</si>
  <si>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</si>
  <si>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</si>
  <si>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</si>
  <si>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</si>
  <si>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</si>
  <si>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</si>
  <si>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</si>
  <si>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</si>
  <si>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</si>
  <si>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</si>
  <si>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</si>
  <si>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</si>
  <si>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</si>
  <si>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</si>
  <si>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</si>
  <si>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</si>
  <si>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</si>
  <si>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</si>
  <si>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</si>
  <si>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</si>
  <si>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</si>
  <si>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</si>
  <si>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</si>
  <si>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</si>
  <si>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</si>
  <si>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</si>
  <si>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</si>
  <si>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</si>
  <si>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</si>
  <si>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</si>
  <si>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</si>
  <si>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</si>
  <si>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</si>
  <si>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</si>
  <si>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</si>
  <si>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</si>
  <si>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</si>
  <si>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</si>
  <si>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</si>
  <si>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</si>
  <si>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</si>
  <si>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</si>
  <si>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</si>
  <si>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</si>
  <si>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</si>
  <si>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</si>
  <si>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</si>
  <si>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</si>
  <si>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</si>
  <si>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</si>
  <si>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</si>
  <si>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</si>
  <si>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</si>
  <si>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</si>
  <si>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</si>
  <si>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</si>
  <si>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</si>
  <si>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</si>
  <si>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</si>
  <si>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</si>
  <si>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</si>
  <si>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</si>
  <si>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</si>
  <si>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</si>
  <si>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</si>
  <si>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</si>
  <si>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</si>
  <si>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</si>
  <si>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</si>
  <si>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</si>
  <si>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</si>
  <si>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</si>
  <si>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</si>
  <si>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</si>
  <si>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</si>
  <si>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</si>
  <si>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</si>
  <si>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</si>
  <si>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</si>
  <si>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</si>
  <si>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</si>
  <si>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</si>
  <si>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</si>
  <si>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</si>
  <si>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</si>
  <si>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</si>
  <si>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</si>
  <si>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</si>
  <si>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</si>
  <si>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</si>
  <si>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</si>
  <si>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</si>
  <si>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</si>
  <si>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</si>
  <si>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</si>
  <si>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</si>
  <si>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</si>
  <si>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</si>
  <si>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</si>
  <si>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</si>
  <si>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</si>
  <si>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</si>
  <si>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</si>
  <si>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</si>
  <si>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</si>
  <si>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</si>
  <si>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</si>
  <si>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</si>
  <si>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</si>
  <si>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</si>
  <si>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</si>
  <si>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</si>
  <si>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</si>
  <si>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</si>
  <si>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</si>
  <si>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</si>
  <si>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</si>
  <si>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</si>
  <si>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</si>
  <si>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</si>
  <si>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</si>
  <si>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</si>
  <si>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</si>
  <si>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</si>
  <si>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</si>
  <si>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</si>
  <si>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</si>
  <si>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</si>
  <si>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</si>
  <si>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</si>
  <si>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</si>
  <si>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</si>
  <si>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</si>
  <si>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</si>
  <si>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</si>
  <si>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</si>
  <si>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</si>
  <si>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</si>
  <si>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</si>
  <si>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</si>
  <si>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</si>
  <si>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</si>
  <si>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</si>
  <si>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</si>
  <si>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</si>
  <si>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</si>
  <si>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</si>
  <si>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</si>
  <si>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</si>
  <si>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</si>
  <si>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</si>
  <si>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</si>
  <si>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</si>
  <si>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</si>
  <si>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</si>
  <si>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</si>
  <si>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</si>
  <si>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</si>
  <si>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</si>
  <si>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</si>
  <si>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</si>
  <si>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</si>
  <si>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</si>
  <si>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</si>
  <si>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</si>
  <si>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</si>
  <si>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</si>
  <si>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</si>
  <si>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</si>
  <si>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</si>
  <si>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</si>
  <si>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</si>
  <si>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</si>
  <si>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</si>
  <si>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</si>
  <si>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</si>
  <si>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</si>
  <si>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</si>
  <si>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</si>
  <si>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</si>
  <si>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</si>
  <si>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</si>
  <si>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</si>
  <si>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</si>
  <si>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</si>
  <si>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</si>
  <si>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</si>
  <si>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</si>
  <si>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</si>
  <si>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</si>
  <si>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</si>
  <si>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</si>
  <si>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</si>
  <si>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</si>
  <si>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</si>
  <si>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</si>
  <si>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</si>
  <si>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</si>
  <si>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</si>
  <si>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</si>
  <si>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</si>
  <si>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</si>
  <si>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</si>
  <si>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</si>
  <si>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</si>
  <si>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</si>
  <si>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</si>
  <si>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</si>
  <si>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</si>
  <si>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</si>
  <si>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</si>
  <si>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</si>
  <si>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</si>
  <si>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</si>
  <si>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</si>
  <si>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</si>
  <si>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</si>
  <si>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</si>
  <si>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</si>
  <si>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</si>
  <si>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</si>
  <si>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</si>
  <si>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</si>
  <si>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</si>
  <si>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</si>
  <si>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</si>
  <si>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</si>
  <si>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</si>
  <si>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</si>
  <si>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</si>
  <si>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</si>
  <si>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</si>
  <si>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</si>
  <si>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</si>
  <si>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</si>
  <si>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</si>
  <si>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</si>
  <si>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</si>
  <si>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</si>
  <si>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</si>
  <si>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</si>
  <si>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</si>
  <si>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</si>
  <si>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</si>
  <si>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</si>
  <si>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</si>
  <si>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</si>
  <si>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</si>
  <si>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</si>
  <si>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</si>
  <si>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</si>
  <si>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</si>
  <si>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</si>
  <si>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</si>
  <si>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</si>
  <si>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</si>
  <si>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</si>
  <si>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</si>
  <si>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</si>
  <si>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</si>
  <si>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</si>
  <si>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</si>
  <si>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</si>
  <si>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</si>
  <si>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</si>
  <si>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</si>
  <si>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</si>
  <si>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</si>
  <si>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</si>
  <si>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</si>
  <si>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</si>
  <si>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</si>
  <si>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</si>
  <si>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</si>
  <si>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</si>
  <si>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</si>
  <si>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</si>
  <si>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</si>
  <si>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</si>
  <si>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</si>
  <si>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</si>
  <si>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</si>
  <si>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</si>
  <si>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</si>
  <si>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</si>
  <si>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</si>
  <si>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</si>
  <si>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</si>
  <si>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</si>
  <si>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</si>
  <si>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</si>
  <si>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</si>
  <si>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</si>
  <si>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</si>
  <si>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</si>
  <si>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</si>
  <si>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</si>
  <si>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</si>
  <si>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</si>
  <si>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</si>
  <si>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</si>
  <si>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</si>
  <si>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</si>
  <si>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</si>
  <si>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</si>
  <si>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</si>
  <si>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</si>
  <si>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</si>
  <si>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</si>
  <si>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</si>
  <si>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</si>
  <si>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</si>
  <si>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</si>
  <si>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</si>
  <si>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</si>
  <si>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</si>
  <si>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</si>
  <si>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</si>
  <si>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</si>
  <si>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</si>
  <si>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</si>
  <si>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</si>
  <si>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</si>
  <si>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</si>
  <si>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</si>
  <si>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</si>
  <si>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</si>
  <si>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</si>
  <si>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</si>
  <si>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</si>
  <si>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</si>
  <si>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</si>
  <si>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</si>
  <si>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</si>
  <si>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</si>
  <si>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</si>
  <si>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</si>
  <si>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</si>
  <si>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</si>
  <si>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</si>
  <si>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</si>
  <si>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</si>
  <si>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</si>
  <si>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</si>
  <si>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</si>
  <si>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</si>
  <si>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</si>
  <si>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</si>
  <si>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</si>
  <si>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</si>
  <si>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</si>
  <si>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</si>
  <si>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</si>
  <si>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</si>
  <si>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</si>
  <si>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</si>
  <si>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</si>
  <si>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</si>
  <si>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</si>
  <si>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</si>
  <si>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</si>
  <si>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</si>
  <si>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</si>
  <si>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</si>
  <si>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</si>
  <si>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</si>
  <si>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</si>
  <si>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</si>
  <si>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</si>
  <si>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</si>
  <si>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</si>
  <si>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</si>
  <si>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</si>
  <si>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</si>
  <si>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</si>
  <si>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</si>
  <si>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</si>
  <si>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</si>
  <si>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</si>
  <si>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</si>
  <si>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</si>
  <si>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</si>
  <si>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</si>
  <si>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</si>
  <si>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</si>
  <si>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</si>
  <si>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</si>
  <si>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</si>
  <si>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</si>
  <si>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</si>
  <si>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</si>
  <si>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</si>
  <si>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</si>
  <si>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</si>
  <si>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</si>
  <si>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</si>
  <si>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</si>
  <si>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</si>
  <si>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</si>
  <si>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</si>
  <si>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</si>
  <si>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</si>
  <si>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</si>
  <si>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</si>
  <si>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</si>
  <si>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</si>
  <si>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</si>
  <si>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</si>
  <si>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</si>
  <si>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</si>
  <si>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</si>
  <si>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</si>
  <si>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</si>
  <si>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</si>
  <si>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</si>
  <si>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</si>
  <si>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</si>
  <si>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</si>
  <si>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</si>
  <si>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</si>
  <si>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</si>
  <si>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</si>
  <si>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</si>
  <si>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</si>
  <si>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</si>
  <si>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</si>
  <si>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</si>
  <si>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</si>
  <si>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</si>
  <si>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</si>
  <si>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</si>
  <si>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</si>
  <si>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</si>
  <si>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</si>
  <si>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</si>
  <si>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</si>
  <si>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</si>
  <si>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</si>
  <si>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</si>
  <si>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</si>
  <si>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</si>
  <si>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</si>
  <si>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</si>
  <si>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</si>
  <si>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</si>
  <si>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</si>
  <si>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</si>
  <si>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</si>
  <si>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</si>
  <si>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</si>
  <si>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</si>
  <si>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</si>
  <si>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</si>
  <si>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</si>
  <si>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</si>
  <si>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</si>
  <si>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</si>
  <si>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</si>
  <si>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</si>
  <si>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</si>
  <si>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</si>
  <si>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</si>
  <si>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</si>
  <si>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</si>
  <si>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</si>
  <si>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</si>
  <si>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</si>
  <si>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</si>
  <si>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</si>
  <si>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</si>
  <si>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</si>
  <si>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</si>
  <si>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</si>
  <si>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</si>
  <si>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</si>
  <si>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</si>
  <si>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</si>
  <si>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</si>
  <si>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</si>
  <si>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</si>
  <si>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</si>
  <si>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</si>
  <si>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</si>
  <si>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</si>
  <si>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</si>
  <si>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</si>
  <si>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</si>
  <si>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</si>
  <si>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</si>
  <si>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</si>
  <si>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</si>
  <si>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</si>
  <si>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</si>
  <si>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</si>
  <si>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</si>
  <si>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</si>
  <si>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</si>
  <si>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</si>
  <si>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</si>
  <si>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</si>
  <si>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</si>
  <si>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</si>
  <si>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</si>
  <si>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</si>
  <si>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</si>
  <si>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</si>
  <si>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</si>
  <si>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</si>
  <si>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</si>
  <si>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</si>
  <si>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</si>
  <si>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</si>
  <si>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</si>
  <si>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</si>
  <si>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</si>
  <si>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</si>
  <si>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</si>
  <si>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</si>
  <si>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</si>
  <si>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</si>
  <si>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</si>
  <si>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</si>
  <si>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</si>
  <si>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</si>
  <si>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</si>
  <si>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</si>
  <si>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</si>
  <si>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</si>
  <si>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</si>
  <si>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</si>
  <si>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</si>
  <si>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</si>
  <si>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</si>
  <si>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</si>
  <si>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</si>
  <si>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</si>
  <si>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</si>
  <si>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</si>
  <si>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</si>
  <si>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</si>
  <si>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</si>
  <si>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</si>
  <si>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</si>
  <si>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</si>
  <si>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</si>
  <si>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</si>
  <si>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</si>
  <si>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</si>
  <si>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</si>
  <si>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</si>
  <si>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</si>
  <si>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</si>
  <si>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</si>
  <si>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</si>
  <si>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</si>
  <si>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</si>
  <si>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</si>
  <si>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</si>
  <si>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</si>
  <si>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</si>
  <si>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</si>
  <si>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</si>
  <si>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</si>
  <si>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</si>
  <si>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</si>
  <si>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</si>
  <si>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</si>
  <si>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</si>
  <si>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</si>
  <si>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</si>
  <si>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</si>
  <si>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</si>
  <si>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</si>
  <si>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</si>
  <si>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</si>
  <si>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</si>
  <si>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</si>
  <si>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</si>
  <si>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</si>
  <si>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</si>
  <si>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</si>
  <si>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</si>
  <si>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</si>
  <si>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</si>
  <si>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</si>
  <si>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</si>
  <si>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</si>
  <si>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</si>
  <si>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</si>
  <si>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</si>
  <si>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</si>
  <si>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</si>
  <si>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</si>
  <si>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</si>
  <si>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</si>
  <si>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</si>
  <si>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</si>
  <si>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</si>
  <si>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</si>
  <si>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</si>
  <si>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</si>
  <si>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</si>
  <si>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</si>
  <si>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</si>
  <si>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</si>
  <si>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</si>
  <si>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</si>
  <si>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</si>
  <si>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</si>
  <si>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</si>
  <si>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</si>
  <si>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</si>
  <si>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</si>
  <si>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</si>
  <si>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</si>
  <si>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</si>
  <si>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</si>
  <si>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</si>
  <si>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</si>
  <si>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</si>
  <si>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</si>
  <si>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</si>
  <si>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</si>
  <si>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</si>
  <si>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</si>
  <si>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</si>
  <si>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</si>
  <si>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</si>
  <si>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</si>
  <si>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</si>
  <si>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</si>
  <si>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</si>
  <si>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</si>
  <si>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</si>
  <si>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</si>
  <si>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</si>
  <si>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</si>
  <si>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</si>
  <si>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</si>
  <si>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</si>
  <si>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</si>
  <si>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</si>
  <si>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</si>
  <si>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</si>
  <si>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</si>
  <si>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</si>
  <si>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</si>
  <si>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</si>
  <si>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</si>
  <si>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</si>
  <si>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</si>
  <si>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</si>
  <si>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</si>
  <si>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</si>
  <si>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</si>
  <si>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</si>
  <si>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</si>
  <si>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</si>
  <si>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</si>
  <si>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</si>
  <si>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</si>
  <si>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</si>
  <si>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</si>
  <si>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</si>
  <si>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</si>
  <si>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</si>
  <si>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</si>
  <si>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</si>
  <si>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</si>
  <si>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</si>
  <si>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</si>
  <si>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</si>
  <si>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</si>
  <si>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</si>
  <si>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</si>
  <si>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</si>
  <si>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</si>
  <si>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</si>
  <si>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</si>
  <si>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</si>
  <si>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</si>
  <si>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</si>
  <si>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</si>
  <si>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</si>
  <si>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</si>
  <si>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</si>
  <si>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</si>
  <si>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</si>
  <si>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</si>
  <si>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</si>
  <si>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</si>
  <si>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</si>
  <si>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</si>
  <si>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</si>
  <si>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</si>
  <si>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</si>
  <si>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</si>
  <si>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</si>
  <si>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</si>
  <si>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</si>
  <si>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</si>
  <si>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</si>
  <si>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</si>
  <si>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</si>
  <si>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</si>
  <si>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</si>
  <si>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</si>
  <si>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</si>
  <si>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</si>
  <si>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</si>
  <si>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</si>
  <si>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</si>
  <si>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</si>
  <si>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</si>
  <si>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</si>
  <si>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</si>
  <si>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</si>
  <si>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</si>
  <si>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</si>
  <si>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</si>
  <si>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</si>
  <si>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</si>
  <si>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</si>
  <si>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</si>
  <si>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</si>
  <si>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</si>
  <si>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</si>
  <si>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</si>
  <si>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</si>
  <si>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</si>
  <si>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</si>
  <si>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</si>
  <si>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</si>
  <si>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</si>
  <si>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</si>
  <si>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</si>
  <si>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</si>
  <si>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</si>
  <si>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</si>
  <si>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</si>
  <si>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</si>
  <si>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</si>
  <si>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</si>
  <si>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</si>
  <si>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</si>
  <si>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</si>
  <si>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</si>
  <si>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</si>
  <si>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</si>
  <si>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</si>
  <si>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</si>
  <si>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</si>
  <si>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</si>
  <si>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</si>
  <si>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</si>
  <si>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</si>
  <si>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</si>
  <si>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</si>
  <si>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</si>
  <si>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</si>
  <si>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</si>
  <si>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</si>
  <si>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</si>
  <si>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</si>
  <si>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</si>
  <si>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</si>
  <si>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</si>
  <si>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</si>
  <si>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</si>
  <si>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</si>
  <si>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</si>
  <si>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</si>
  <si>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</si>
  <si>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</si>
  <si>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</si>
  <si>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</si>
  <si>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</si>
  <si>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</si>
  <si>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</si>
  <si>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</si>
  <si>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</si>
  <si>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</si>
  <si>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</si>
  <si>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</si>
  <si>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</si>
  <si>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</si>
  <si>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</si>
  <si>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</si>
  <si>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</si>
  <si>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</si>
  <si>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</si>
  <si>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</si>
  <si>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</si>
  <si>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</si>
  <si>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</si>
  <si>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</si>
  <si>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</si>
  <si>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</si>
  <si>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</si>
  <si>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</si>
  <si>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</si>
  <si>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</si>
  <si>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</si>
  <si>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</si>
  <si>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</si>
  <si>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</si>
  <si>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</si>
  <si>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</si>
  <si>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</si>
  <si>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</si>
  <si>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</si>
  <si>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</si>
  <si>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</si>
  <si>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</si>
  <si>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</si>
  <si>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</si>
  <si>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</si>
  <si>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</si>
  <si>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</si>
  <si>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</si>
  <si>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</si>
  <si>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</si>
  <si>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</si>
  <si>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</si>
  <si>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</si>
  <si>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</si>
  <si>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</si>
  <si>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</si>
  <si>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</si>
  <si>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</si>
  <si>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</si>
  <si>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</si>
  <si>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</si>
  <si>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</si>
  <si>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</si>
  <si>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</si>
  <si>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</si>
  <si>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</si>
  <si>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</si>
  <si>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</si>
  <si>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</si>
  <si>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</si>
  <si>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</si>
  <si>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</si>
  <si>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</si>
  <si>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</si>
  <si>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</si>
  <si>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</si>
  <si>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</si>
  <si>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</si>
  <si>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</si>
  <si>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</si>
  <si>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</si>
  <si>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</si>
  <si>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</si>
  <si>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</si>
  <si>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</si>
  <si>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</si>
  <si>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</si>
  <si>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</si>
  <si>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</si>
  <si>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</si>
  <si>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</si>
  <si>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</si>
  <si>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</si>
  <si>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</si>
  <si>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</si>
  <si>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</si>
  <si>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</si>
  <si>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</si>
  <si>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</si>
  <si>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</si>
  <si>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</si>
  <si>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</si>
  <si>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</si>
  <si>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</si>
  <si>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</si>
  <si>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</si>
  <si>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</si>
  <si>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</si>
  <si>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</si>
  <si>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</si>
  <si>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</si>
  <si>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</si>
  <si>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</si>
  <si>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</si>
  <si>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</si>
  <si>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</si>
  <si>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</si>
  <si>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</si>
  <si>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</si>
  <si>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</si>
  <si>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</si>
  <si>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</si>
  <si>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</si>
  <si>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</si>
  <si>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</si>
  <si>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</si>
  <si>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</si>
  <si>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</si>
  <si>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</si>
  <si>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</si>
  <si>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</si>
  <si>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</si>
  <si>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</si>
  <si>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</si>
  <si>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</si>
  <si>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</si>
  <si>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</si>
  <si>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</si>
  <si>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</si>
  <si>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</si>
  <si>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</si>
  <si>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</si>
  <si>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</si>
  <si>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</si>
  <si>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</si>
  <si>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</si>
  <si>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</si>
  <si>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</si>
  <si>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</si>
  <si>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</si>
  <si>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</si>
  <si>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</si>
  <si>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</si>
  <si>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</si>
  <si>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</si>
  <si>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</si>
  <si>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</si>
  <si>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</si>
  <si>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</si>
  <si>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</si>
  <si>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</si>
  <si>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</si>
  <si>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</si>
  <si>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</si>
  <si>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</si>
  <si>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</si>
  <si>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</si>
  <si>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</si>
  <si>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</si>
  <si>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</si>
  <si>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</si>
  <si>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</si>
  <si>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</si>
  <si>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</si>
  <si>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</si>
  <si>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</si>
  <si>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</si>
  <si>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</si>
  <si>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</si>
  <si>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</si>
  <si>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</si>
  <si>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</si>
  <si>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</si>
  <si>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</si>
  <si>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</si>
  <si>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</si>
  <si>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</si>
  <si>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</si>
  <si>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</si>
  <si>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</si>
  <si>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</si>
  <si>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</si>
  <si>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</si>
  <si>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</si>
  <si>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</si>
  <si>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</si>
  <si>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</si>
  <si>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</si>
  <si>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</si>
  <si>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</si>
  <si>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</si>
  <si>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</si>
  <si>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</si>
  <si>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</si>
  <si>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</si>
  <si>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</si>
  <si>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</si>
  <si>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</si>
  <si>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</si>
  <si>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</si>
  <si>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</si>
  <si>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</si>
  <si>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</si>
  <si>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</si>
  <si>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</si>
  <si>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</si>
  <si>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</si>
  <si>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</si>
  <si>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</si>
  <si>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</si>
  <si>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</si>
  <si>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</si>
  <si>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</si>
  <si>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</si>
  <si>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</si>
  <si>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</si>
  <si>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</si>
  <si>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</si>
  <si>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</si>
  <si>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</si>
  <si>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</si>
  <si>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</si>
  <si>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</si>
  <si>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</si>
  <si>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</si>
  <si>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</si>
  <si>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</si>
  <si>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</si>
  <si>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</si>
  <si>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</si>
  <si>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</si>
  <si>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</si>
  <si>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</si>
  <si>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</si>
  <si>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</si>
  <si>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</si>
  <si>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</si>
  <si>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</si>
  <si>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</si>
  <si>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</si>
  <si>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</si>
  <si>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</si>
  <si>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</si>
  <si>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</si>
  <si>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</si>
  <si>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</si>
  <si>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</si>
  <si>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</si>
  <si>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</si>
  <si>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</si>
  <si>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</si>
  <si>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</si>
  <si>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</si>
  <si>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</si>
  <si>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</si>
  <si>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</si>
  <si>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</si>
  <si>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</si>
  <si>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</si>
  <si>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</si>
  <si>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</si>
  <si>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</si>
  <si>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</si>
  <si>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</si>
  <si>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</si>
  <si>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</si>
  <si>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</si>
  <si>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</si>
  <si>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</si>
  <si>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</si>
  <si>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</si>
  <si>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</si>
  <si>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</si>
  <si>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</si>
  <si>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</si>
  <si>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</si>
  <si>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</si>
  <si>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</si>
  <si>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</si>
  <si>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</si>
  <si>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</si>
  <si>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</si>
  <si>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</si>
  <si>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</si>
  <si>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</si>
  <si>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</si>
  <si>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</si>
  <si>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</si>
  <si>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</si>
  <si>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</si>
  <si>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</si>
  <si>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</si>
  <si>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</si>
  <si>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</si>
  <si>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</si>
  <si>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</si>
  <si>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</si>
  <si>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</si>
  <si>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</si>
  <si>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</si>
  <si>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</si>
  <si>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</si>
  <si>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</si>
  <si>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</si>
  <si>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</si>
  <si>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</si>
  <si>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</si>
  <si>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</si>
  <si>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</si>
  <si>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</si>
  <si>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</si>
  <si>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</si>
  <si>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</si>
  <si>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</si>
  <si>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</si>
  <si>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</si>
  <si>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</si>
  <si>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</si>
  <si>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</si>
  <si>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</si>
  <si>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</si>
  <si>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</si>
  <si>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</si>
  <si>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</si>
  <si>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</si>
  <si>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</si>
  <si>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</si>
  <si>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</si>
  <si>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</si>
  <si>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</si>
  <si>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</si>
  <si>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</si>
  <si>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</si>
  <si>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</si>
  <si>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</si>
  <si>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</si>
  <si>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</si>
  <si>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</si>
  <si>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</si>
  <si>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</si>
  <si>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</si>
  <si>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</si>
  <si>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</si>
  <si>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</si>
  <si>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</si>
  <si>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</si>
  <si>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</si>
  <si>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</si>
  <si>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</si>
  <si>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</si>
  <si>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</si>
  <si>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</si>
  <si>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</si>
  <si>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</si>
  <si>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</si>
  <si>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</si>
  <si>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</si>
  <si>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</si>
  <si>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</si>
  <si>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</si>
  <si>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</si>
  <si>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</si>
  <si>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</si>
  <si>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</si>
  <si>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</si>
  <si>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</si>
  <si>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</si>
  <si>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</si>
  <si>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</si>
  <si>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</si>
  <si>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</si>
  <si>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</si>
  <si>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</si>
  <si>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</si>
  <si>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</si>
  <si>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</si>
  <si>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</si>
  <si>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</si>
  <si>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</si>
  <si>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</si>
  <si>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</si>
  <si>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</si>
  <si>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</si>
  <si>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</si>
  <si>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</si>
  <si>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</si>
  <si>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</si>
  <si>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</si>
  <si>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</si>
  <si>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</si>
  <si>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</si>
  <si>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</si>
  <si>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</si>
  <si>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</si>
  <si>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</si>
  <si>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</si>
  <si>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</si>
  <si>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</si>
  <si>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</si>
  <si>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</si>
  <si>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</si>
  <si>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</si>
  <si>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</si>
  <si>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</si>
  <si>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</si>
  <si>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</si>
  <si>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</si>
  <si>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</si>
  <si>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</si>
  <si>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</si>
  <si>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</si>
  <si>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</si>
  <si>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</si>
  <si>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</si>
  <si>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</si>
  <si>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</si>
  <si>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</si>
  <si>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</si>
  <si>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</si>
  <si>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</si>
  <si>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</si>
  <si>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</si>
  <si>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</si>
  <si>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</si>
  <si>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</si>
  <si>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</si>
  <si>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</si>
  <si>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</si>
  <si>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</si>
  <si>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</si>
  <si>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</si>
  <si>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</si>
  <si>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</si>
  <si>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</si>
  <si>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</si>
  <si>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</si>
  <si>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</si>
  <si>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</si>
  <si>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</si>
  <si>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</si>
  <si>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</si>
  <si>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</si>
  <si>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</si>
  <si>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</si>
  <si>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</si>
  <si>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</si>
  <si>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</si>
  <si>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</si>
  <si>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</si>
  <si>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</si>
  <si>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</si>
  <si>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</si>
  <si>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</si>
  <si>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</si>
  <si>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</si>
  <si>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</si>
  <si>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</si>
  <si>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</si>
  <si>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</si>
  <si>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</si>
  <si>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</si>
  <si>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</si>
  <si>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</si>
  <si>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</si>
  <si>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</si>
  <si>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</si>
  <si>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</si>
  <si>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</si>
  <si>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</si>
  <si>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</si>
  <si>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</si>
  <si>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</si>
  <si>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</si>
  <si>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</si>
  <si>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</si>
  <si>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</si>
  <si>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</si>
  <si>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</si>
  <si>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</si>
  <si>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</si>
  <si>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</si>
  <si>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</si>
  <si>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</si>
  <si>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</si>
  <si>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</si>
  <si>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</si>
  <si>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</si>
  <si>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</si>
  <si>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</si>
  <si>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</si>
  <si>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</si>
  <si>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</si>
  <si>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</si>
  <si>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</si>
  <si>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</si>
  <si>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</si>
  <si>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</si>
  <si>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</si>
  <si>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</si>
  <si>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</si>
  <si>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</si>
  <si>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</si>
  <si>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</si>
  <si>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</si>
  <si>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</si>
  <si>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</si>
  <si>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</si>
  <si>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</si>
  <si>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</si>
  <si>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</si>
  <si>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</si>
  <si>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</si>
  <si>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</si>
  <si>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</si>
  <si>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</si>
  <si>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</si>
  <si>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</si>
  <si>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</si>
  <si>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</si>
  <si>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</si>
  <si>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</si>
  <si>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</si>
  <si>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</si>
  <si>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</si>
  <si>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</si>
  <si>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</si>
  <si>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</si>
  <si>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</si>
  <si>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</si>
  <si>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</si>
  <si>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</si>
  <si>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</si>
  <si>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</si>
  <si>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</si>
  <si>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</si>
  <si>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</si>
  <si>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</si>
  <si>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</si>
  <si>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</si>
  <si>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</si>
  <si>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</si>
  <si>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</si>
  <si>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</si>
  <si>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</si>
  <si>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</si>
  <si>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</si>
  <si>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</si>
  <si>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</si>
  <si>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</si>
  <si>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</si>
  <si>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</si>
  <si>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</si>
  <si>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</si>
  <si>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</si>
  <si>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</si>
  <si>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</si>
  <si>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</si>
  <si>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</si>
  <si>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</si>
  <si>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</si>
  <si>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</si>
  <si>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</si>
  <si>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</si>
  <si>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</si>
  <si>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</si>
  <si>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</si>
  <si>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</si>
  <si>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</si>
  <si>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</si>
  <si>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</si>
  <si>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</si>
  <si>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</si>
  <si>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</si>
  <si>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</si>
  <si>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</si>
  <si>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</si>
  <si>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</si>
  <si>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</si>
  <si>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</si>
  <si>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</si>
  <si>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</si>
  <si>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</si>
  <si>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</si>
  <si>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</si>
  <si>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</si>
  <si>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</si>
  <si>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</si>
  <si>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</si>
  <si>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</si>
  <si>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</si>
  <si>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</si>
  <si>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</si>
  <si>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</si>
  <si>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</si>
  <si>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</si>
  <si>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</si>
  <si>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</si>
  <si>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</si>
  <si>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</si>
  <si>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</si>
  <si>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</si>
  <si>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</si>
  <si>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</si>
  <si>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</si>
  <si>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</si>
  <si>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</si>
  <si>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</si>
  <si>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</si>
  <si>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</si>
  <si>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</si>
  <si>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</si>
  <si>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</si>
  <si>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</si>
  <si>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</si>
  <si>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</si>
  <si>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</si>
  <si>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</si>
  <si>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</si>
  <si>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</si>
  <si>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</si>
  <si>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</si>
  <si>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</si>
  <si>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</si>
  <si>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</si>
  <si>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</si>
  <si>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</si>
  <si>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</si>
  <si>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</si>
  <si>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</si>
  <si>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</si>
  <si>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</si>
  <si>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</si>
  <si>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</si>
  <si>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</si>
  <si>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</si>
  <si>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</si>
  <si>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</si>
  <si>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</si>
  <si>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</si>
  <si>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</si>
  <si>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</si>
  <si>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</si>
  <si>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</si>
  <si>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</si>
  <si>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</si>
  <si>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</si>
  <si>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</si>
  <si>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</si>
  <si>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</si>
  <si>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</si>
  <si>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</si>
  <si>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</si>
  <si>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</si>
  <si>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</si>
  <si>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</si>
  <si>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</si>
  <si>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</si>
  <si>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</si>
  <si>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</si>
  <si>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</si>
  <si>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</si>
  <si>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</si>
  <si>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</si>
  <si>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</si>
  <si>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</si>
  <si>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</si>
  <si>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</si>
  <si>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</si>
  <si>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</si>
  <si>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</si>
  <si>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</si>
  <si>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</si>
  <si>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</si>
  <si>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</si>
  <si>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</si>
  <si>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</si>
  <si>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</si>
  <si>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</si>
  <si>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</si>
  <si>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</si>
  <si>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</si>
  <si>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</si>
  <si>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</si>
  <si>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</si>
  <si>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</si>
  <si>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</si>
  <si>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</si>
  <si>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</si>
  <si>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</si>
  <si>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</si>
  <si>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</si>
  <si>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</si>
  <si>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</si>
  <si>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</si>
  <si>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</si>
  <si>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</si>
  <si>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</si>
  <si>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</si>
  <si>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</si>
  <si>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</si>
  <si>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</si>
  <si>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</si>
  <si>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</si>
  <si>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</si>
  <si>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</si>
  <si>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</si>
  <si>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</si>
  <si>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</si>
  <si>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</si>
  <si>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</si>
  <si>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</si>
  <si>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</si>
  <si>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</si>
  <si>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</si>
  <si>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</si>
  <si>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</si>
  <si>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</si>
  <si>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</si>
  <si>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</si>
  <si>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</si>
  <si>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</si>
  <si>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</si>
  <si>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</si>
  <si>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</si>
  <si>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</si>
  <si>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</si>
  <si>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</si>
  <si>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</si>
  <si>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</si>
  <si>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</si>
  <si>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</si>
  <si>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</si>
  <si>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</si>
  <si>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</si>
  <si>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</si>
  <si>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</si>
  <si>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</si>
  <si>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</si>
  <si>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</si>
  <si>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</si>
  <si>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</si>
  <si>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</si>
  <si>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</si>
  <si>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</si>
  <si>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</si>
  <si>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</si>
  <si>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</si>
  <si>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</si>
  <si>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</si>
  <si>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</si>
  <si>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</si>
  <si>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</si>
  <si>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</si>
  <si>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</si>
  <si>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</si>
  <si>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</si>
  <si>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</si>
  <si>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</si>
  <si>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</si>
  <si>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</si>
  <si>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</si>
  <si>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</si>
  <si>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</si>
  <si>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</si>
  <si>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</si>
  <si>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</si>
  <si>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</si>
  <si>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</si>
  <si>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</si>
  <si>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</si>
  <si>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</si>
  <si>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</si>
  <si>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</si>
  <si>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</si>
  <si>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</si>
  <si>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</si>
  <si>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</si>
  <si>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</si>
  <si>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</si>
  <si>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</si>
  <si>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</si>
  <si>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</si>
  <si>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</si>
  <si>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</si>
  <si>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</si>
  <si>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</si>
  <si>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</si>
  <si>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</si>
  <si>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</si>
  <si>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</si>
  <si>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</si>
  <si>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</si>
  <si>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</si>
  <si>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</si>
  <si>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</si>
  <si>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</si>
  <si>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</si>
  <si>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</si>
  <si>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</si>
  <si>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</si>
  <si>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</si>
  <si>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</si>
  <si>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</si>
  <si>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</si>
  <si>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</si>
  <si>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</si>
  <si>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</si>
  <si>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</si>
  <si>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</si>
  <si>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</si>
  <si>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</si>
  <si>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</si>
  <si>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</si>
  <si>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</si>
  <si>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</si>
  <si>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</si>
  <si>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</si>
  <si>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</si>
  <si>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</si>
  <si>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</si>
  <si>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</si>
  <si>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</si>
  <si>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</si>
  <si>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</si>
  <si>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</si>
  <si>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</si>
  <si>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</si>
  <si>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</si>
  <si>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</si>
  <si>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</si>
  <si>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</si>
  <si>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</si>
  <si>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</si>
  <si>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</si>
  <si>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</si>
  <si>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</si>
  <si>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</si>
  <si>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</si>
  <si>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</si>
  <si>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</si>
  <si>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</si>
  <si>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</si>
  <si>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</si>
  <si>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</si>
  <si>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</si>
  <si>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</si>
  <si>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</si>
  <si>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</si>
  <si>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</si>
  <si>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</si>
  <si>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</si>
  <si>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</si>
  <si>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</si>
  <si>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</si>
  <si>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</si>
  <si>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</si>
  <si>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</si>
  <si>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</si>
  <si>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</si>
  <si>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</si>
  <si>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</si>
  <si>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</si>
  <si>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</si>
  <si>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</si>
  <si>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</si>
  <si>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</si>
  <si>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</si>
  <si>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</si>
  <si>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</si>
  <si>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</si>
  <si>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</si>
  <si>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</si>
  <si>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</si>
  <si>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</si>
  <si>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</si>
  <si>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</si>
  <si>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</si>
  <si>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</si>
  <si>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</si>
  <si>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</si>
  <si>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</si>
  <si>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</si>
  <si>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</si>
  <si>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</si>
  <si>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</si>
  <si>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</si>
  <si>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</si>
  <si>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</si>
  <si>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</si>
  <si>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</si>
  <si>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</si>
  <si>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</si>
  <si>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</si>
  <si>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</si>
  <si>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</si>
  <si>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</si>
  <si>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</si>
  <si>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</si>
  <si>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</si>
  <si>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</si>
  <si>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</si>
  <si>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</si>
  <si>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</si>
  <si>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</si>
  <si>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</si>
  <si>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</si>
  <si>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</si>
  <si>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</si>
  <si>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</si>
  <si>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</si>
  <si>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</si>
  <si>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</si>
  <si>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</si>
  <si>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</si>
  <si>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</si>
  <si>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</si>
  <si>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</si>
  <si>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</si>
  <si>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</si>
  <si>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</si>
  <si>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</si>
  <si>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</si>
  <si>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</si>
  <si>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</si>
  <si>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</si>
  <si>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</si>
  <si>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</si>
  <si>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</si>
  <si>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</si>
  <si>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</si>
  <si>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</si>
  <si>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</si>
  <si>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</si>
  <si>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</si>
  <si>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</si>
  <si>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</si>
  <si>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</si>
  <si>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</si>
  <si>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</si>
  <si>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</si>
  <si>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</si>
  <si>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</si>
  <si>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</si>
  <si>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</si>
  <si>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</si>
  <si>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</si>
  <si>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</si>
  <si>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</si>
  <si>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</si>
  <si>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</si>
  <si>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</si>
  <si>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</si>
  <si>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</si>
  <si>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</si>
  <si>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</si>
  <si>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</si>
  <si>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</si>
  <si>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</si>
  <si>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</si>
  <si>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</si>
  <si>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</si>
  <si>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</si>
  <si>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</si>
  <si>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</si>
  <si>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</si>
  <si>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</si>
  <si>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</si>
  <si>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</si>
  <si>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</si>
  <si>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</si>
  <si>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</si>
  <si>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</si>
  <si>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</si>
  <si>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</si>
  <si>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</si>
  <si>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</si>
  <si>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</si>
  <si>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</si>
  <si>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</si>
  <si>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</si>
  <si>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</si>
  <si>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</si>
  <si>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</si>
  <si>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</si>
  <si>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</si>
  <si>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</si>
  <si>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</si>
  <si>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</si>
  <si>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</si>
  <si>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</si>
  <si>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</si>
  <si>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</si>
  <si>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</si>
  <si>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</si>
  <si>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</si>
  <si>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</si>
  <si>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</si>
  <si>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</si>
  <si>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</si>
  <si>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</si>
  <si>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</si>
  <si>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</si>
  <si>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</si>
  <si>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</si>
  <si>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</si>
  <si>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</si>
  <si>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</si>
  <si>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</si>
  <si>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</si>
  <si>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</si>
  <si>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</si>
  <si>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</si>
  <si>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</si>
  <si>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</si>
  <si>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</si>
  <si>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</si>
  <si>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</si>
  <si>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</si>
  <si>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</si>
  <si>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</si>
  <si>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</si>
  <si>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</si>
  <si>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</si>
  <si>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</si>
  <si>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</si>
  <si>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</si>
  <si>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</si>
  <si>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</si>
  <si>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</si>
  <si>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</si>
  <si>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</si>
  <si>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</si>
  <si>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</si>
  <si>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</si>
  <si>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</si>
  <si>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</si>
  <si>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</si>
  <si>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</si>
  <si>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</si>
  <si>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</si>
  <si>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</si>
  <si>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</si>
  <si>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</si>
  <si>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</si>
  <si>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</si>
  <si>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</si>
  <si>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</si>
  <si>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</si>
  <si>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</si>
  <si>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</si>
  <si>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</si>
  <si>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</si>
  <si>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</si>
  <si>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</si>
  <si>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</si>
  <si>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</si>
  <si>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</si>
  <si>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</si>
  <si>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</si>
  <si>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</si>
  <si>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</si>
  <si>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</si>
  <si>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</si>
  <si>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</si>
  <si>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</si>
  <si>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</si>
  <si>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</si>
  <si>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</si>
  <si>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</si>
  <si>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</si>
  <si>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</si>
  <si>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</si>
  <si>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</si>
  <si>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</si>
  <si>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</si>
  <si>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</si>
  <si>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</si>
  <si>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</si>
  <si>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</si>
  <si>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</si>
  <si>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</si>
  <si>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</si>
  <si>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</si>
  <si>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</si>
  <si>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</si>
  <si>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</si>
  <si>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</si>
  <si>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</si>
  <si>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</si>
  <si>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</si>
  <si>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</si>
  <si>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</si>
  <si>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</si>
  <si>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</si>
  <si>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</si>
  <si>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</si>
  <si>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</si>
  <si>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</si>
  <si>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</si>
  <si>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</si>
  <si>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</si>
  <si>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</si>
  <si>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</si>
  <si>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</si>
  <si>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</si>
  <si>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</si>
  <si>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</si>
  <si>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</si>
  <si>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</si>
  <si>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</si>
  <si>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</si>
  <si>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</si>
  <si>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</si>
  <si>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</si>
  <si>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</si>
  <si>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</si>
  <si>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</si>
  <si>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</si>
  <si>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</si>
  <si>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</si>
  <si>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</si>
  <si>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</si>
  <si>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</si>
  <si>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</si>
  <si>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</si>
  <si>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</si>
  <si>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</si>
  <si>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</si>
  <si>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</si>
  <si>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</si>
  <si>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</si>
  <si>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</si>
  <si>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</si>
  <si>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</si>
  <si>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</si>
  <si>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</si>
  <si>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</si>
  <si>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</si>
  <si>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</si>
  <si>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</si>
  <si>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</si>
  <si>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</si>
  <si>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</si>
  <si>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</si>
  <si>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</si>
  <si>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</si>
  <si>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</si>
  <si>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</si>
  <si>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</si>
  <si>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</si>
  <si>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</si>
  <si>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</si>
  <si>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</si>
  <si>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</si>
  <si>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</si>
  <si>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</si>
  <si>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</si>
  <si>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</si>
  <si>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</si>
  <si>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</si>
  <si>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</si>
  <si>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</si>
  <si>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</si>
  <si>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</si>
  <si>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</si>
  <si>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</si>
  <si>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</si>
  <si>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</si>
  <si>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</si>
  <si>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</si>
  <si>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</si>
  <si>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</si>
  <si>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</si>
  <si>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</si>
  <si>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</si>
  <si>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</si>
  <si>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</si>
  <si>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</si>
  <si>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</si>
  <si>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</si>
  <si>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</si>
  <si>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</si>
  <si>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</si>
  <si>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</si>
  <si>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</si>
  <si>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</si>
  <si>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</si>
  <si>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</si>
  <si>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</si>
  <si>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</si>
  <si>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</si>
  <si>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</si>
  <si>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</si>
  <si>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</si>
  <si>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</si>
  <si>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</si>
  <si>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</si>
  <si>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</si>
  <si>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</si>
  <si>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</si>
  <si>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</si>
  <si>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</si>
  <si>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</si>
  <si>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</si>
  <si>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</si>
  <si>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</si>
  <si>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</si>
  <si>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</si>
  <si>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</si>
  <si>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</si>
  <si>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</si>
  <si>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</si>
  <si>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</si>
  <si>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</si>
  <si>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</si>
  <si>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</si>
  <si>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</si>
  <si>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</si>
  <si>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</si>
  <si>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</si>
  <si>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</si>
  <si>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</si>
  <si>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</si>
  <si>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</si>
  <si>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</si>
  <si>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</si>
  <si>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</si>
  <si>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</si>
  <si>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</si>
  <si>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</si>
  <si>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</si>
  <si>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</si>
  <si>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</si>
  <si>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</si>
  <si>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</si>
  <si>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</si>
  <si>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</si>
  <si>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</si>
  <si>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</si>
  <si>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</si>
  <si>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</si>
  <si>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</si>
  <si>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</si>
  <si>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</si>
  <si>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</si>
  <si>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</si>
  <si>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</si>
  <si>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</si>
  <si>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</si>
  <si>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</si>
  <si>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</si>
  <si>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</si>
  <si>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</si>
  <si>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</si>
  <si>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</si>
  <si>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</si>
  <si>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</si>
  <si>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</si>
  <si>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</si>
  <si>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</si>
  <si>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</si>
  <si>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</si>
  <si>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</si>
  <si>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</si>
  <si>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</si>
  <si>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</si>
  <si>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</si>
  <si>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</si>
  <si>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</si>
  <si>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</si>
  <si>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</si>
  <si>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</si>
  <si>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</si>
  <si>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</si>
  <si>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</si>
  <si>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</si>
  <si>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</si>
  <si>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</si>
  <si>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</si>
  <si>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</si>
  <si>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</si>
  <si>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</si>
  <si>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</si>
  <si>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</si>
  <si>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</si>
  <si>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</si>
  <si>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</si>
  <si>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</si>
  <si>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</si>
  <si>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</si>
  <si>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</si>
  <si>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</si>
  <si>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</si>
  <si>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</si>
  <si>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</si>
  <si>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</si>
  <si>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</si>
  <si>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</si>
  <si>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</si>
  <si>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</si>
  <si>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</si>
  <si>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</si>
  <si>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</si>
  <si>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</si>
  <si>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</si>
  <si>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</si>
  <si>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</si>
  <si>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</si>
  <si>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</si>
  <si>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</si>
  <si>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</si>
  <si>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</si>
  <si>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</si>
  <si>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</si>
  <si>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</si>
  <si>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</si>
  <si>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</si>
  <si>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</si>
  <si>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</si>
  <si>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</si>
  <si>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</si>
  <si>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</si>
  <si>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</si>
  <si>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</si>
  <si>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</si>
  <si>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</si>
  <si>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</si>
  <si>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</si>
  <si>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</si>
  <si>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</si>
  <si>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</si>
  <si>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</si>
  <si>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</si>
  <si>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</si>
  <si>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</si>
  <si>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</si>
  <si>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</si>
  <si>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</si>
  <si>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</si>
  <si>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</si>
  <si>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</si>
  <si>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</si>
  <si>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</si>
  <si>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</si>
  <si>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</si>
  <si>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</si>
  <si>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</si>
  <si>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</si>
  <si>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</si>
  <si>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</si>
  <si>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</si>
  <si>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</si>
  <si>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</si>
  <si>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</si>
  <si>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</si>
  <si>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</si>
  <si>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</si>
  <si>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</si>
  <si>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</si>
  <si>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</si>
  <si>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</si>
  <si>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</si>
  <si>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</si>
  <si>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</si>
  <si>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</si>
  <si>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</si>
  <si>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</si>
  <si>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</si>
  <si>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</si>
  <si>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</si>
  <si>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</si>
  <si>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</si>
  <si>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</si>
  <si>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</si>
  <si>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</si>
  <si>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</si>
  <si>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</si>
  <si>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</si>
  <si>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</si>
  <si>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</si>
  <si>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</si>
  <si>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</si>
  <si>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</si>
  <si>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</si>
  <si>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</si>
  <si>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</si>
  <si>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</si>
  <si>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</si>
  <si>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</si>
  <si>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</si>
  <si>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</si>
  <si>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</si>
  <si>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</si>
  <si>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</si>
  <si>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</si>
  <si>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</si>
  <si>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</si>
  <si>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</si>
  <si>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</si>
  <si>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</si>
  <si>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</si>
  <si>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</si>
  <si>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</si>
  <si>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</si>
  <si>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</si>
  <si>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</si>
  <si>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</si>
  <si>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</si>
  <si>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</si>
  <si>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</si>
  <si>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</si>
  <si>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</si>
  <si>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</si>
  <si>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</si>
  <si>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</si>
  <si>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</si>
  <si>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</si>
  <si>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</si>
  <si>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</si>
  <si>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</si>
  <si>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</si>
  <si>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</si>
  <si>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</si>
  <si>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</si>
  <si>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</si>
  <si>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</si>
  <si>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</si>
  <si>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</si>
  <si>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</si>
  <si>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</si>
  <si>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</si>
  <si>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</si>
  <si>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</si>
  <si>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</si>
  <si>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</si>
  <si>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</si>
  <si>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</si>
  <si>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</si>
  <si>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</si>
  <si>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</si>
  <si>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</si>
  <si>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</si>
  <si>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</si>
  <si>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</si>
  <si>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</si>
  <si>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</si>
  <si>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</si>
  <si>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</si>
  <si>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</si>
  <si>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</si>
  <si>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</si>
  <si>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</si>
  <si>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</si>
  <si>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</si>
  <si>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</si>
  <si>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</si>
  <si>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</si>
  <si>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</si>
  <si>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</si>
  <si>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</si>
  <si>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</si>
  <si>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</si>
  <si>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</si>
  <si>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</si>
  <si>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</si>
  <si>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</si>
  <si>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</si>
  <si>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</si>
  <si>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</si>
  <si>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</si>
  <si>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</si>
  <si>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</si>
  <si>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</si>
  <si>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</si>
  <si>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</si>
  <si>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</si>
  <si>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</si>
  <si>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</si>
  <si>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</si>
  <si>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</si>
  <si>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</si>
  <si>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</si>
  <si>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</si>
  <si>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</si>
  <si>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</si>
  <si>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</si>
  <si>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</si>
  <si>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</si>
  <si>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</si>
  <si>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</si>
  <si>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</si>
  <si>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</si>
  <si>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</si>
  <si>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</si>
  <si>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</si>
  <si>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</si>
  <si>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</si>
  <si>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</si>
  <si>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</si>
  <si>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</si>
  <si>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</si>
  <si>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</si>
  <si>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</si>
  <si>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</si>
  <si>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</si>
  <si>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</si>
  <si>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</si>
  <si>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</si>
  <si>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</si>
  <si>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</si>
  <si>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</si>
  <si>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</si>
  <si>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</si>
  <si>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</si>
  <si>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</si>
  <si>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</si>
  <si>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</si>
  <si>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</si>
  <si>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</si>
  <si>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</si>
  <si>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</si>
  <si>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</si>
  <si>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</si>
  <si>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</si>
  <si>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</si>
  <si>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</si>
  <si>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</si>
  <si>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</si>
  <si>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</si>
  <si>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</si>
  <si>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</si>
  <si>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</si>
  <si>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</si>
  <si>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</si>
  <si>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</si>
  <si>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</si>
  <si>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</si>
  <si>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</si>
  <si>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</si>
  <si>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</si>
  <si>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</si>
  <si>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</si>
  <si>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</si>
  <si>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</si>
  <si>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</si>
  <si>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</si>
  <si>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</si>
  <si>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</si>
  <si>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</si>
  <si>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</si>
  <si>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</si>
  <si>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</si>
  <si>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</si>
  <si>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</si>
  <si>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</si>
  <si>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</si>
  <si>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</si>
  <si>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</si>
  <si>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</si>
  <si>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</si>
  <si>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</si>
  <si>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</si>
  <si>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</si>
  <si>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</si>
  <si>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</si>
  <si>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</si>
  <si>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</si>
  <si>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</si>
  <si>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</si>
  <si>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</si>
  <si>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</si>
  <si>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</si>
  <si>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</si>
  <si>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</si>
  <si>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</si>
  <si>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</si>
  <si>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</si>
  <si>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</si>
  <si>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</si>
  <si>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</si>
  <si>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</si>
  <si>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</si>
  <si>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</si>
  <si>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</si>
  <si>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</si>
  <si>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</si>
  <si>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</si>
  <si>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</si>
  <si>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</si>
  <si>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</si>
  <si>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</si>
  <si>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</si>
  <si>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</si>
  <si>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</si>
  <si>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</si>
  <si>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</si>
  <si>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</si>
  <si>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</si>
  <si>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</si>
  <si>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</si>
  <si>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</si>
  <si>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</si>
  <si>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</si>
  <si>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</si>
  <si>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</si>
  <si>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</si>
  <si>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</si>
  <si>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</si>
  <si>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</si>
  <si>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</si>
  <si>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</si>
  <si>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</si>
  <si>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</si>
  <si>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</si>
  <si>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</si>
  <si>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</si>
  <si>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</si>
  <si>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</si>
  <si>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</si>
  <si>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</si>
  <si>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</si>
  <si>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</si>
  <si>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</si>
  <si>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</si>
  <si>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</si>
  <si>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</si>
  <si>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</si>
  <si>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</si>
  <si>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</si>
  <si>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</si>
  <si>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</si>
  <si>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</si>
  <si>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</si>
  <si>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</si>
  <si>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</si>
  <si>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</si>
  <si>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</si>
  <si>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</si>
  <si>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</si>
  <si>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</si>
  <si>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</si>
  <si>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</si>
  <si>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</si>
  <si>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</si>
  <si>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</si>
  <si>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</si>
  <si>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</si>
  <si>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</si>
  <si>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</si>
  <si>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</si>
  <si>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</si>
  <si>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</si>
  <si>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</si>
  <si>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</si>
  <si>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</si>
  <si>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</si>
  <si>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</si>
  <si>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</si>
  <si>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</si>
  <si>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</si>
  <si>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</si>
  <si>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</si>
  <si>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</si>
  <si>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</si>
  <si>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</si>
  <si>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</si>
  <si>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</si>
  <si>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</si>
  <si>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</si>
  <si>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</si>
  <si>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</si>
  <si>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</si>
  <si>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</si>
  <si>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</si>
  <si>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</si>
  <si>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</si>
  <si>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</si>
  <si>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</si>
  <si>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</si>
  <si>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</si>
  <si>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</si>
  <si>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</si>
  <si>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</si>
  <si>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</si>
  <si>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</si>
  <si>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</si>
  <si>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</si>
  <si>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</si>
  <si>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</si>
  <si>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</si>
  <si>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</si>
  <si>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</si>
  <si>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</si>
  <si>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</si>
  <si>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</si>
  <si>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</si>
  <si>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</si>
  <si>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</si>
  <si>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</si>
  <si>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</si>
  <si>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</si>
  <si>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</si>
  <si>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</si>
  <si>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</si>
  <si>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</si>
  <si>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</si>
  <si>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</si>
  <si>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</si>
  <si>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</si>
  <si>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</si>
  <si>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</si>
  <si>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</si>
  <si>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</si>
  <si>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</si>
  <si>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</si>
  <si>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</si>
  <si>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</si>
  <si>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</si>
  <si>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</si>
  <si>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</si>
  <si>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</si>
  <si>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</si>
  <si>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</si>
  <si>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</si>
  <si>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</si>
  <si>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</si>
  <si>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</si>
  <si>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</si>
  <si>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</si>
  <si>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</si>
  <si>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</si>
  <si>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</si>
  <si>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</si>
  <si>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</si>
  <si>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</si>
  <si>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</si>
  <si>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</si>
  <si>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</si>
  <si>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</si>
  <si>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</si>
  <si>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</si>
  <si>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</si>
  <si>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</si>
  <si>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</si>
  <si>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</si>
  <si>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</si>
  <si>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</si>
  <si>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</si>
  <si>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</si>
  <si>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</si>
  <si>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</si>
  <si>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</si>
  <si>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</si>
  <si>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</si>
  <si>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</si>
  <si>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</si>
  <si>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</si>
  <si>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</si>
  <si>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</si>
  <si>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</si>
  <si>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</si>
  <si>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</si>
  <si>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</si>
  <si>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</si>
  <si>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</si>
  <si>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</si>
  <si>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</si>
  <si>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</si>
  <si>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</si>
  <si>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</si>
  <si>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</si>
  <si>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</si>
  <si>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</si>
  <si>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</si>
  <si>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</si>
  <si>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</si>
  <si>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</si>
  <si>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</si>
  <si>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</si>
  <si>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</si>
  <si>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</si>
  <si>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</si>
  <si>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</si>
  <si>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</si>
  <si>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</si>
  <si>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</si>
  <si>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</si>
  <si>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</si>
  <si>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</si>
  <si>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</si>
  <si>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</si>
  <si>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</si>
  <si>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</si>
  <si>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</si>
  <si>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</si>
  <si>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</si>
  <si>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</si>
  <si>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</si>
  <si>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</si>
  <si>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</si>
  <si>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</si>
  <si>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</si>
  <si>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</si>
  <si>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</si>
  <si>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</si>
  <si>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</si>
  <si>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</si>
  <si>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</si>
  <si>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</si>
  <si>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</si>
  <si>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</si>
  <si>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</si>
  <si>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</si>
  <si>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</si>
  <si>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</si>
  <si>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</si>
  <si>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</si>
  <si>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</si>
  <si>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</si>
  <si>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</si>
  <si>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</si>
  <si>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</si>
  <si>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</si>
  <si>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</si>
  <si>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</si>
  <si>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</si>
  <si>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</si>
  <si>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</si>
  <si>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</si>
  <si>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</si>
  <si>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</si>
  <si>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</si>
  <si>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</si>
  <si>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</si>
  <si>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</si>
  <si>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</si>
  <si>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</si>
  <si>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</si>
  <si>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</si>
  <si>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</si>
  <si>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</si>
  <si>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</si>
  <si>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</si>
  <si>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</si>
  <si>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</si>
  <si>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</si>
  <si>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</si>
  <si>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</si>
  <si>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</si>
  <si>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</si>
  <si>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</si>
  <si>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</si>
  <si>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</si>
  <si>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</si>
  <si>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</si>
  <si>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</si>
  <si>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</si>
  <si>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</si>
  <si>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</si>
  <si>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</si>
  <si>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</si>
  <si>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</si>
  <si>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</si>
  <si>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</si>
  <si>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</si>
  <si>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</si>
  <si>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</si>
  <si>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</si>
  <si>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</si>
  <si>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</si>
  <si>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</si>
  <si>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</si>
  <si>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</si>
  <si>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</si>
  <si>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</si>
  <si>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</si>
  <si>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</si>
  <si>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</si>
  <si>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</si>
  <si>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</si>
  <si>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</si>
  <si>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</si>
  <si>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</si>
  <si>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</si>
  <si>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</si>
  <si>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</si>
  <si>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</si>
  <si>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</si>
  <si>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</si>
  <si>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</si>
  <si>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</si>
  <si>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</si>
  <si>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</si>
  <si>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</si>
  <si>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</si>
  <si>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</si>
  <si>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</si>
  <si>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</si>
  <si>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</si>
  <si>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</si>
  <si>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</si>
  <si>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</si>
  <si>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</si>
  <si>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</si>
  <si>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</si>
  <si>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</si>
  <si>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</si>
  <si>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</si>
  <si>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</si>
  <si>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</si>
  <si>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</si>
  <si>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</si>
  <si>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</si>
  <si>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</si>
  <si>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</si>
  <si>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</si>
  <si>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</si>
  <si>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</si>
  <si>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</si>
  <si>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</si>
  <si>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</si>
  <si>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</si>
  <si>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</si>
  <si>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</si>
  <si>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</si>
  <si>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</si>
  <si>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</si>
  <si>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</si>
  <si>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</si>
  <si>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</si>
  <si>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</si>
  <si>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</si>
  <si>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</si>
  <si>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</si>
  <si>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</si>
  <si>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</si>
  <si>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</si>
  <si>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</si>
  <si>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</si>
  <si>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</si>
  <si>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</si>
  <si>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</si>
  <si>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</si>
  <si>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</si>
  <si>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</si>
  <si>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</si>
  <si>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</si>
  <si>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</si>
  <si>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</si>
  <si>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</si>
  <si>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</si>
  <si>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</si>
  <si>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</si>
  <si>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</si>
  <si>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</si>
  <si>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</si>
  <si>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</si>
  <si>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</si>
  <si>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</si>
  <si>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</si>
  <si>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</si>
  <si>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</si>
  <si>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</si>
  <si>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</si>
  <si>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</si>
  <si>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</si>
  <si>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</si>
  <si>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</si>
  <si>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</si>
  <si>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</si>
  <si>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</si>
  <si>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</si>
  <si>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</si>
  <si>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</si>
  <si>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</si>
  <si>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</si>
  <si>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</si>
  <si>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</si>
  <si>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</si>
  <si>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</si>
  <si>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</si>
  <si>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</si>
  <si>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</si>
  <si>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</si>
  <si>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</si>
  <si>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</si>
  <si>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</si>
  <si>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</si>
  <si>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</si>
  <si>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</si>
  <si>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</si>
  <si>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</si>
  <si>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</si>
  <si>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</si>
  <si>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</si>
  <si>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</si>
  <si>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</si>
  <si>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</si>
  <si>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</si>
  <si>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</si>
  <si>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</si>
  <si>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</si>
  <si>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</si>
  <si>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</si>
  <si>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</si>
  <si>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</si>
  <si>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</si>
  <si>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</si>
  <si>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</si>
  <si>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</si>
  <si>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</si>
  <si>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</si>
  <si>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</si>
  <si>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</si>
  <si>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</si>
  <si>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</si>
  <si>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</si>
  <si>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</si>
  <si>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</si>
  <si>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</si>
  <si>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</si>
  <si>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</si>
  <si>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</si>
  <si>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</si>
  <si>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</si>
  <si>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</si>
  <si>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</si>
  <si>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</si>
  <si>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</si>
  <si>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</si>
  <si>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</si>
  <si>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</si>
  <si>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</si>
  <si>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</si>
  <si>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</si>
  <si>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</si>
  <si>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</si>
  <si>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</si>
  <si>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</si>
  <si>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</si>
  <si>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</si>
  <si>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</si>
  <si>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</si>
  <si>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</si>
  <si>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</si>
  <si>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</si>
  <si>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</si>
  <si>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</si>
  <si>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</si>
  <si>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</si>
  <si>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</si>
  <si>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</si>
  <si>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</si>
  <si>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</si>
  <si>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</si>
  <si>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</si>
  <si>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</si>
  <si>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</si>
  <si>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</si>
  <si>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</si>
  <si>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</si>
  <si>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</si>
  <si>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</si>
  <si>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</si>
  <si>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</si>
  <si>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</si>
  <si>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</si>
  <si>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</si>
  <si>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</si>
  <si>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</si>
  <si>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</si>
  <si>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</si>
  <si>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</si>
  <si>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</si>
  <si>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</si>
  <si>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</si>
  <si>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</si>
  <si>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</si>
  <si>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</si>
  <si>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</si>
  <si>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</si>
  <si>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</si>
  <si>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</si>
  <si>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</si>
  <si>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</si>
  <si>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</si>
  <si>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</si>
  <si>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</si>
  <si>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</si>
  <si>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</si>
  <si>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</si>
  <si>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</si>
  <si>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</si>
  <si>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</si>
  <si>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</si>
  <si>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</si>
  <si>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</si>
  <si>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</si>
  <si>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</si>
  <si>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</si>
  <si>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</si>
  <si>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</si>
  <si>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</si>
  <si>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</si>
  <si>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</si>
  <si>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</si>
  <si>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</si>
  <si>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</si>
  <si>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</si>
  <si>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</si>
  <si>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</si>
  <si>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</si>
  <si>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</si>
  <si>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</si>
  <si>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</si>
  <si>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</si>
  <si>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</si>
  <si>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</si>
  <si>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</si>
  <si>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</si>
  <si>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</si>
  <si>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</si>
  <si>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</si>
  <si>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</si>
  <si>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</si>
  <si>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</si>
  <si>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</si>
  <si>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</si>
  <si>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</si>
  <si>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</si>
  <si>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</si>
  <si>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</si>
  <si>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</si>
  <si>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</si>
  <si>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</si>
  <si>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</si>
  <si>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</si>
  <si>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</si>
  <si>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</si>
  <si>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</si>
  <si>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</si>
  <si>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</si>
  <si>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</si>
  <si>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</si>
  <si>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</si>
  <si>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</si>
  <si>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</si>
  <si>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</si>
  <si>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</si>
  <si>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</si>
  <si>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</si>
  <si>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</si>
  <si>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</si>
  <si>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</si>
  <si>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</si>
  <si>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</si>
  <si>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</si>
  <si>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</si>
  <si>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</si>
  <si>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</si>
  <si>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</si>
  <si>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</si>
  <si>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</si>
  <si>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</si>
  <si>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</si>
  <si>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</si>
  <si>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</si>
  <si>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</si>
  <si>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</si>
  <si>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</si>
  <si>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</si>
  <si>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</si>
  <si>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</si>
  <si>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</si>
  <si>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</si>
  <si>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</si>
  <si>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</si>
  <si>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</si>
  <si>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</si>
  <si>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</si>
  <si>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</si>
  <si>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</si>
  <si>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</si>
  <si>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</si>
  <si>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</si>
  <si>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</si>
  <si>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</si>
  <si>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</si>
  <si>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</si>
  <si>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</si>
  <si>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</si>
  <si>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</si>
  <si>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</si>
  <si>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</si>
  <si>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</si>
  <si>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</si>
  <si>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</si>
  <si>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</si>
  <si>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</si>
  <si>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</si>
  <si>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</si>
  <si>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</si>
  <si>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</si>
  <si>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</si>
  <si>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</si>
  <si>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</si>
  <si>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</si>
  <si>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</si>
  <si>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</si>
  <si>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</si>
  <si>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</si>
  <si>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</si>
  <si>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</si>
  <si>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</si>
  <si>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</si>
  <si>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</si>
  <si>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</si>
  <si>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</si>
  <si>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</si>
  <si>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</si>
  <si>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</si>
  <si>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</si>
  <si>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</si>
  <si>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</si>
  <si>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</si>
  <si>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</si>
  <si>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</si>
  <si>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</si>
  <si>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</si>
  <si>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</si>
  <si>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</si>
  <si>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</si>
  <si>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</si>
  <si>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</si>
  <si>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</si>
  <si>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</si>
  <si>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</si>
  <si>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</si>
  <si>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</si>
  <si>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</si>
  <si>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</si>
  <si>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</si>
  <si>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</si>
  <si>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</si>
  <si>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</si>
  <si>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</si>
  <si>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</si>
  <si>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</si>
  <si>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</si>
  <si>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</si>
  <si>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</si>
  <si>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</si>
  <si>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</si>
  <si>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</si>
  <si>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</si>
  <si>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</si>
  <si>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</si>
  <si>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</si>
  <si>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</si>
  <si>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</si>
  <si>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</si>
  <si>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</si>
  <si>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</si>
  <si>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</si>
  <si>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</si>
  <si>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</si>
  <si>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</si>
  <si>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</si>
  <si>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</si>
  <si>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</si>
  <si>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</si>
  <si>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</si>
  <si>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</si>
  <si>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</si>
  <si>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</si>
  <si>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</si>
  <si>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</si>
  <si>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</si>
  <si>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</si>
  <si>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</si>
  <si>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</si>
  <si>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</si>
  <si>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</si>
  <si>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</si>
  <si>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</si>
  <si>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</si>
  <si>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</si>
  <si>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</si>
  <si>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</si>
  <si>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</si>
  <si>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</si>
  <si>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</si>
  <si>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</si>
  <si>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</si>
  <si>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</si>
  <si>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</si>
  <si>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</si>
  <si>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</si>
  <si>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</si>
  <si>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</si>
  <si>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</si>
  <si>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</si>
  <si>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</si>
  <si>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</si>
  <si>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</si>
  <si>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</si>
  <si>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</si>
  <si>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</si>
  <si>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</si>
  <si>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</si>
  <si>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</si>
  <si>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</si>
  <si>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</si>
  <si>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</si>
  <si>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</si>
  <si>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</si>
  <si>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</si>
  <si>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</si>
  <si>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</si>
  <si>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</si>
  <si>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</si>
  <si>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</si>
  <si>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</si>
  <si>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</si>
  <si>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</si>
  <si>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</si>
  <si>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</si>
  <si>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</si>
  <si>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</si>
  <si>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</si>
  <si>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</si>
  <si>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</si>
  <si>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</si>
  <si>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</si>
  <si>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</si>
  <si>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</si>
  <si>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</si>
  <si>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</si>
  <si>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</si>
  <si>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</si>
  <si>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</si>
  <si>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</si>
  <si>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</si>
  <si>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</si>
  <si>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</si>
  <si>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</si>
  <si>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</si>
  <si>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</si>
  <si>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</si>
  <si>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</si>
  <si>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</si>
  <si>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</si>
  <si>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</si>
  <si>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</si>
  <si>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</si>
  <si>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</si>
  <si>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</si>
  <si>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</si>
  <si>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</si>
  <si>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</si>
  <si>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</si>
  <si>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</si>
  <si>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</si>
  <si>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</si>
  <si>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</si>
  <si>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</si>
  <si>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</si>
  <si>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</si>
  <si>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</si>
  <si>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</si>
  <si>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</si>
  <si>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</si>
  <si>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</si>
  <si>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</si>
  <si>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</si>
  <si>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</si>
  <si>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</si>
  <si>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</si>
  <si>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</si>
  <si>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</si>
  <si>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</si>
  <si>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</si>
  <si>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</si>
  <si>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</si>
  <si>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</si>
  <si>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</si>
  <si>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</si>
  <si>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</si>
  <si>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</si>
  <si>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</si>
  <si>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</si>
  <si>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</si>
  <si>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</si>
  <si>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</si>
  <si>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</si>
  <si>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</si>
  <si>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</si>
  <si>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</si>
  <si>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</si>
  <si>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</si>
  <si>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</si>
  <si>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</si>
  <si>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</si>
  <si>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</si>
  <si>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</si>
  <si>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</si>
  <si>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</si>
  <si>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</si>
  <si>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</si>
  <si>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</si>
  <si>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</si>
  <si>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</si>
  <si>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</si>
  <si>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</si>
  <si>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</si>
  <si>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</si>
  <si>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</si>
  <si>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</si>
  <si>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</si>
  <si>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</si>
  <si>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</si>
  <si>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</si>
  <si>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</si>
  <si>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</si>
  <si>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</si>
  <si>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</si>
  <si>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</si>
  <si>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</si>
  <si>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</si>
  <si>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</si>
  <si>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</si>
  <si>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</si>
  <si>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</si>
  <si>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</si>
  <si>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</si>
  <si>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</si>
  <si>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</si>
  <si>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</si>
  <si>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</si>
  <si>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</si>
  <si>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</si>
  <si>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</si>
  <si>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</si>
  <si>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</si>
  <si>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</si>
  <si>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</si>
  <si>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</si>
  <si>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</si>
  <si>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</si>
  <si>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</si>
  <si>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</si>
  <si>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</si>
  <si>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</si>
  <si>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</si>
  <si>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</si>
  <si>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</si>
  <si>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</si>
  <si>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</si>
  <si>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</si>
  <si>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</si>
  <si>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</si>
  <si>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</si>
  <si>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</si>
  <si>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</si>
  <si>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</si>
  <si>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</si>
  <si>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</si>
  <si>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</si>
  <si>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</si>
  <si>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</si>
  <si>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</si>
  <si>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</si>
  <si>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</si>
  <si>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</si>
  <si>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</si>
  <si>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</si>
  <si>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</si>
  <si>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</si>
  <si>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</si>
  <si>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</si>
  <si>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</si>
  <si>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</si>
  <si>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</si>
  <si>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</si>
  <si>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</si>
  <si>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</si>
  <si>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</si>
  <si>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</si>
  <si>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</si>
  <si>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</si>
  <si>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</si>
  <si>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</si>
  <si>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</si>
  <si>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</si>
  <si>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</si>
  <si>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</si>
  <si>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</si>
  <si>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</si>
  <si>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</si>
  <si>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</si>
  <si>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</si>
  <si>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</si>
  <si>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</si>
  <si>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</si>
  <si>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</si>
  <si>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</si>
  <si>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</si>
  <si>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</si>
  <si>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</si>
  <si>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</si>
  <si>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</si>
  <si>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</si>
  <si>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</si>
  <si>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</si>
  <si>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</si>
  <si>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</si>
  <si>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</si>
  <si>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</si>
  <si>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</si>
  <si>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</si>
  <si>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</si>
  <si>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</si>
  <si>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</si>
  <si>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</si>
  <si>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</si>
  <si>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</si>
  <si>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</si>
  <si>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</si>
  <si>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</si>
  <si>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</si>
  <si>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</si>
  <si>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</si>
  <si>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</si>
  <si>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</si>
  <si>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</si>
  <si>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</si>
  <si>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</si>
  <si>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</si>
  <si>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</si>
  <si>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</si>
  <si>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</si>
  <si>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</si>
  <si>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</si>
  <si>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</si>
  <si>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</si>
  <si>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</si>
  <si>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</si>
  <si>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</si>
  <si>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</si>
  <si>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</si>
  <si>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</si>
  <si>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</si>
  <si>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</si>
  <si>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</si>
  <si>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</si>
  <si>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</si>
  <si>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</si>
  <si>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</si>
  <si>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</si>
  <si>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</si>
  <si>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</si>
  <si>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</si>
  <si>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</si>
  <si>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</si>
  <si>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</si>
  <si>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</si>
  <si>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</si>
  <si>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</si>
  <si>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</si>
  <si>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</si>
  <si>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</si>
  <si>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</si>
  <si>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</si>
  <si>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</si>
  <si>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</si>
  <si>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</si>
  <si>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</si>
  <si>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</si>
  <si>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</si>
  <si>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</si>
  <si>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</si>
  <si>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</si>
  <si>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</si>
  <si>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</si>
  <si>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</si>
  <si>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</si>
  <si>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</si>
  <si>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</si>
  <si>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</si>
  <si>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</si>
  <si>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</si>
  <si>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</si>
  <si>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</si>
  <si>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</si>
  <si>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</si>
  <si>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</si>
  <si>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</si>
  <si>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</si>
  <si>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</si>
  <si>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</si>
  <si>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</si>
  <si>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</si>
  <si>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</si>
  <si>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</si>
  <si>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</si>
  <si>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</si>
  <si>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</si>
  <si>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</si>
  <si>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</si>
  <si>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</si>
  <si>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</si>
  <si>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</si>
  <si>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</si>
  <si>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</si>
  <si>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</si>
  <si>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</si>
  <si>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</si>
  <si>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</si>
  <si>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</si>
  <si>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</si>
  <si>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</si>
  <si>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</si>
  <si>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</si>
  <si>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</si>
  <si>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</si>
  <si>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</si>
  <si>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</si>
  <si>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</si>
  <si>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</si>
  <si>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</si>
  <si>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</si>
  <si>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</si>
  <si>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</si>
  <si>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</si>
  <si>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</si>
  <si>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</si>
  <si>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</si>
  <si>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</si>
  <si>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</si>
  <si>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</si>
  <si>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</si>
  <si>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</si>
  <si>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</si>
  <si>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</si>
  <si>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</si>
  <si>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</si>
  <si>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</si>
  <si>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</si>
  <si>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</si>
  <si>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</si>
  <si>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</si>
  <si>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</si>
  <si>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</si>
  <si>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</si>
  <si>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</si>
  <si>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</si>
  <si>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</si>
  <si>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</si>
  <si>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</si>
  <si>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</si>
  <si>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</si>
  <si>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</si>
  <si>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</si>
  <si>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</si>
  <si>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</si>
  <si>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</si>
  <si>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</si>
  <si>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</si>
  <si>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</si>
  <si>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</si>
  <si>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</si>
  <si>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</si>
  <si>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</si>
  <si>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</si>
  <si>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</si>
  <si>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</si>
  <si>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</si>
  <si>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</si>
  <si>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</si>
  <si>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</si>
  <si>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</si>
  <si>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</si>
  <si>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</si>
  <si>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</si>
  <si>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</si>
  <si>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</si>
  <si>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</si>
  <si>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</si>
  <si>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</si>
  <si>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</si>
  <si>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</si>
  <si>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</si>
  <si>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</si>
  <si>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</si>
  <si>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</si>
  <si>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</si>
  <si>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</si>
  <si>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</si>
  <si>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</si>
  <si>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</si>
  <si>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</si>
  <si>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</si>
  <si>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</si>
  <si>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</si>
  <si>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</si>
  <si>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</si>
  <si>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</si>
  <si>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</si>
  <si>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</si>
  <si>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</si>
  <si>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</si>
  <si>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</si>
  <si>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</si>
  <si>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</si>
  <si>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</si>
  <si>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</si>
  <si>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</si>
  <si>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</si>
  <si>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</si>
  <si>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</si>
  <si>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</si>
  <si>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</si>
  <si>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</si>
  <si>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</si>
  <si>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</si>
  <si>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</si>
  <si>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</si>
  <si>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</si>
  <si>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</si>
  <si>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</si>
  <si>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</si>
  <si>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</si>
  <si>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</si>
  <si>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</si>
  <si>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</si>
  <si>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</si>
  <si>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</si>
  <si>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</si>
  <si>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</si>
  <si>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</si>
  <si>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</si>
  <si>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</si>
  <si>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</si>
  <si>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</si>
  <si>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</si>
  <si>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</si>
  <si>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</si>
  <si>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</si>
  <si>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</si>
  <si>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</si>
  <si>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</si>
  <si>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</si>
  <si>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</si>
  <si>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</si>
  <si>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</si>
  <si>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</si>
  <si>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</si>
  <si>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</si>
  <si>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</si>
  <si>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</si>
  <si>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</si>
  <si>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</si>
  <si>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</si>
  <si>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</si>
  <si>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</si>
  <si>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</si>
  <si>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</si>
  <si>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</si>
  <si>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</si>
  <si>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</si>
  <si>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</si>
  <si>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</si>
  <si>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</si>
  <si>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</si>
  <si>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</si>
  <si>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</si>
  <si>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</si>
  <si>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</si>
  <si>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</si>
  <si>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</si>
  <si>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</si>
  <si>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</si>
  <si>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</si>
  <si>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</si>
  <si>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</si>
  <si>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</si>
  <si>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</si>
  <si>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</si>
  <si>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</si>
  <si>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</si>
  <si>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</si>
  <si>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</si>
  <si>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</si>
  <si>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</si>
  <si>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</si>
  <si>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</si>
  <si>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</si>
  <si>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</si>
  <si>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</si>
  <si>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</si>
  <si>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</si>
  <si>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</si>
  <si>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</si>
  <si>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</si>
  <si>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</si>
  <si>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</si>
  <si>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</si>
  <si>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</si>
  <si>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</si>
  <si>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</si>
  <si>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</si>
  <si>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</si>
  <si>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</si>
  <si>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</si>
  <si>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</si>
  <si>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</si>
  <si>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</si>
  <si>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</si>
  <si>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</si>
  <si>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</si>
  <si>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</si>
  <si>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</si>
  <si>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</si>
  <si>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</si>
  <si>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</si>
  <si>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</si>
  <si>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</si>
  <si>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</si>
  <si>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</si>
  <si>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</si>
  <si>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</si>
  <si>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</si>
  <si>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</si>
  <si>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</si>
  <si>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</si>
  <si>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</si>
  <si>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</si>
  <si>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</si>
  <si>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</si>
  <si>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</si>
  <si>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</si>
  <si>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</si>
  <si>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</si>
  <si>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</si>
  <si>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</si>
  <si>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</si>
  <si>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</si>
  <si>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</si>
  <si>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</si>
  <si>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</si>
  <si>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</si>
  <si>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</si>
  <si>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</si>
  <si>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</si>
  <si>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</si>
  <si>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</si>
  <si>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</si>
  <si>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</si>
  <si>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</si>
  <si>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</si>
  <si>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</si>
  <si>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</si>
  <si>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</si>
  <si>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</si>
  <si>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</si>
  <si>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</si>
  <si>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</si>
  <si>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</si>
  <si>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</si>
  <si>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</si>
  <si>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</si>
  <si>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</si>
  <si>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</si>
  <si>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</si>
  <si>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</si>
  <si>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</si>
  <si>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</si>
  <si>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</si>
  <si>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</si>
  <si>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</si>
  <si>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</si>
  <si>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</si>
  <si>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</si>
  <si>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</si>
  <si>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</si>
  <si>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</si>
  <si>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</si>
  <si>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</si>
  <si>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</si>
  <si>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</si>
  <si>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</si>
  <si>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</si>
  <si>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</si>
  <si>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</si>
  <si>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</si>
  <si>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</si>
  <si>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</si>
  <si>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</si>
  <si>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</si>
  <si>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</si>
  <si>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</si>
  <si>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</si>
  <si>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</si>
  <si>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</si>
  <si>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</si>
  <si>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</si>
  <si>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</si>
  <si>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</si>
  <si>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</si>
  <si>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</si>
  <si>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</si>
  <si>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</si>
  <si>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</si>
  <si>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</si>
  <si>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</si>
  <si>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</si>
  <si>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</si>
  <si>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</si>
  <si>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</si>
  <si>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</si>
  <si>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</si>
  <si>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</si>
  <si>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</si>
  <si>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</si>
  <si>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</si>
  <si>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</si>
  <si>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</si>
  <si>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</si>
  <si>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</si>
  <si>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</si>
  <si>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</si>
  <si>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</si>
  <si>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</si>
  <si>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</si>
  <si>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</si>
  <si>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</si>
  <si>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</si>
  <si>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</si>
  <si>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</si>
  <si>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</si>
  <si>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</si>
  <si>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</si>
  <si>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</si>
  <si>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</si>
  <si>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</si>
  <si>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</si>
  <si>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</si>
  <si>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</si>
  <si>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</si>
  <si>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</si>
  <si>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</si>
  <si>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</si>
  <si>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</si>
  <si>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</si>
  <si>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</si>
  <si>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</si>
  <si>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</si>
  <si>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</si>
  <si>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</si>
  <si>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</si>
  <si>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</si>
  <si>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</si>
  <si>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</si>
  <si>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</si>
  <si>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</si>
  <si>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</si>
  <si>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</si>
  <si>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</si>
  <si>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</si>
  <si>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</si>
  <si>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</si>
  <si>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</si>
  <si>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</si>
  <si>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</si>
  <si>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</si>
  <si>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</si>
  <si>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</si>
  <si>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</si>
  <si>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</si>
  <si>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</si>
  <si>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</si>
  <si>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</si>
  <si>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</si>
  <si>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</si>
  <si>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</si>
  <si>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</si>
  <si>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</si>
  <si>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</si>
  <si>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</si>
  <si>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</si>
  <si>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</si>
  <si>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</si>
  <si>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</si>
  <si>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</si>
  <si>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</si>
  <si>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</si>
  <si>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</si>
  <si>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</si>
  <si>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</si>
  <si>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</si>
  <si>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</si>
  <si>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</si>
  <si>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</si>
  <si>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</si>
  <si>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</si>
  <si>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</si>
  <si>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</si>
  <si>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</si>
  <si>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</si>
  <si>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</si>
  <si>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</si>
  <si>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</si>
  <si>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</si>
  <si>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</si>
  <si>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</si>
  <si>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</si>
  <si>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</si>
  <si>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</si>
  <si>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</si>
  <si>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</si>
  <si>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</si>
  <si>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</si>
  <si>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</si>
  <si>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</si>
  <si>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</si>
  <si>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</si>
  <si>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</si>
  <si>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</si>
  <si>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</si>
  <si>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</si>
  <si>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</si>
  <si>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</si>
  <si>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</si>
  <si>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</si>
  <si>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</si>
  <si>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</si>
  <si>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</si>
  <si>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</si>
  <si>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</si>
  <si>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</si>
  <si>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</si>
  <si>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</si>
  <si>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</si>
  <si>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</si>
  <si>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</si>
  <si>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</si>
  <si>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</si>
  <si>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</si>
  <si>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</si>
  <si>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</si>
  <si>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</si>
  <si>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</si>
  <si>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</si>
  <si>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</si>
  <si>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</si>
  <si>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</si>
  <si>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</si>
  <si>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</si>
  <si>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</si>
  <si>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</si>
  <si>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</si>
  <si>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</si>
  <si>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</si>
  <si>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</si>
  <si>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</si>
  <si>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</si>
  <si>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</si>
  <si>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</si>
  <si>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</si>
  <si>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</si>
  <si>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</si>
  <si>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</si>
  <si>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</si>
  <si>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</si>
  <si>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</si>
  <si>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</si>
  <si>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</si>
  <si>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</si>
  <si>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</si>
  <si>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</si>
  <si>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</si>
  <si>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</si>
  <si>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</si>
  <si>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</si>
  <si>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</si>
  <si>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</si>
  <si>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</si>
  <si>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</si>
  <si>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</si>
  <si>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</si>
  <si>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</si>
  <si>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</si>
  <si>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</si>
  <si>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</si>
  <si>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</si>
  <si>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</si>
  <si>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</si>
  <si>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</si>
  <si>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</si>
  <si>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</si>
  <si>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</si>
  <si>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</si>
  <si>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</si>
  <si>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</si>
  <si>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</si>
  <si>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</si>
  <si>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</si>
  <si>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</si>
  <si>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</si>
  <si>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</si>
  <si>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</si>
  <si>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</si>
  <si>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</si>
  <si>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</si>
  <si>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</si>
  <si>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</si>
  <si>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</si>
  <si>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</si>
  <si>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</si>
  <si>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</si>
  <si>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</si>
  <si>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</si>
  <si>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</si>
  <si>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</si>
  <si>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</si>
  <si>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</si>
  <si>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</si>
  <si>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</si>
  <si>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</si>
  <si>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</si>
  <si>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</si>
  <si>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</si>
  <si>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</si>
  <si>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</si>
  <si>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</si>
  <si>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</si>
  <si>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</si>
  <si>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</si>
  <si>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</si>
  <si>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</si>
  <si>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</si>
  <si>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</si>
  <si>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</si>
  <si>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</si>
  <si>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</si>
  <si>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</si>
  <si>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</si>
  <si>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</si>
  <si>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</si>
  <si>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</si>
  <si>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</si>
  <si>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</si>
  <si>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</si>
  <si>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</si>
  <si>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</si>
  <si>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</si>
  <si>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</si>
  <si>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</si>
  <si>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</si>
  <si>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</si>
  <si>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</si>
  <si>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</si>
  <si>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</si>
  <si>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</si>
  <si>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</si>
  <si>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</si>
  <si>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</si>
  <si>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</si>
  <si>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</si>
  <si>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</si>
  <si>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</si>
  <si>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</si>
  <si>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</si>
  <si>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</si>
  <si>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</si>
  <si>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</si>
  <si>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</si>
  <si>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</si>
  <si>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</si>
  <si>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</si>
  <si>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</si>
  <si>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</si>
  <si>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</si>
  <si>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</si>
  <si>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</si>
  <si>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</si>
  <si>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</si>
  <si>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</si>
  <si>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</si>
  <si>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</si>
  <si>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</si>
  <si>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</si>
  <si>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</si>
  <si>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</si>
  <si>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</si>
  <si>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</si>
  <si>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</si>
  <si>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</si>
  <si>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</si>
  <si>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</si>
  <si>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</si>
  <si>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</si>
  <si>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</si>
  <si>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</si>
  <si>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</si>
  <si>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</si>
  <si>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</si>
  <si>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</si>
  <si>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</si>
  <si>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</si>
  <si>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</si>
  <si>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</si>
  <si>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</si>
  <si>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</si>
  <si>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</si>
  <si>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</si>
  <si>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</si>
  <si>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</si>
  <si>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</si>
  <si>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</si>
  <si>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</si>
  <si>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</si>
  <si>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</si>
  <si>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</si>
  <si>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</si>
  <si>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</si>
  <si>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</si>
  <si>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</si>
  <si>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</si>
  <si>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</si>
  <si>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</si>
  <si>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</si>
  <si>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</si>
  <si>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</si>
  <si>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</si>
  <si>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</si>
  <si>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</si>
  <si>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</si>
  <si>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</si>
  <si>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</si>
  <si>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</si>
  <si>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</si>
  <si>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</si>
  <si>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</si>
  <si>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</si>
  <si>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</si>
  <si>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</si>
  <si>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</si>
  <si>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</si>
  <si>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</si>
  <si>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</si>
  <si>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</si>
  <si>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</si>
  <si>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</si>
  <si>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</si>
  <si>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</si>
  <si>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</si>
  <si>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</si>
  <si>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</si>
  <si>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</si>
  <si>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</si>
  <si>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</si>
  <si>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</si>
  <si>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</si>
  <si>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</si>
  <si>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</si>
  <si>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</si>
  <si>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</si>
  <si>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</si>
  <si>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</si>
  <si>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</si>
  <si>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</si>
  <si>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</si>
  <si>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</si>
  <si>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</si>
  <si>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</si>
  <si>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</si>
  <si>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</si>
  <si>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</si>
  <si>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</si>
  <si>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</si>
  <si>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</si>
  <si>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</si>
  <si>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</si>
  <si>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</si>
  <si>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</si>
  <si>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</si>
  <si>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</si>
  <si>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</si>
  <si>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</si>
  <si>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</si>
  <si>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</si>
  <si>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</si>
  <si>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</si>
  <si>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</si>
  <si>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</si>
  <si>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</si>
  <si>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</si>
  <si>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</si>
  <si>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</si>
  <si>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</si>
  <si>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</si>
  <si>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</si>
  <si>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</si>
  <si>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</si>
  <si>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</si>
  <si>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</si>
  <si>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</si>
  <si>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</si>
  <si>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</si>
  <si>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</si>
  <si>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</si>
  <si>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</si>
  <si>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</si>
  <si>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</si>
  <si>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</si>
  <si>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</si>
  <si>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</si>
  <si>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</si>
  <si>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</si>
  <si>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</si>
  <si>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</si>
  <si>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</si>
  <si>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</si>
  <si>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</si>
  <si>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</si>
  <si>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</si>
  <si>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</si>
  <si>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</si>
  <si>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</si>
  <si>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</si>
  <si>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</si>
  <si>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</si>
  <si>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</si>
  <si>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</si>
  <si>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</si>
  <si>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</si>
  <si>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</si>
  <si>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</si>
  <si>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</si>
  <si>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</si>
  <si>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</si>
  <si>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</si>
  <si>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</si>
  <si>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</si>
  <si>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</si>
  <si>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</si>
  <si>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</si>
  <si>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</si>
  <si>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</si>
  <si>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</si>
  <si>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</si>
  <si>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</si>
  <si>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</si>
  <si>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</si>
  <si>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</si>
  <si>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</si>
  <si>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</si>
  <si>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</si>
  <si>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</si>
  <si>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</si>
  <si>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</si>
  <si>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</si>
  <si>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</si>
  <si>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</si>
  <si>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</si>
  <si>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</si>
  <si>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</si>
  <si>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</si>
  <si>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</si>
  <si>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</si>
  <si>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</si>
  <si>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</si>
  <si>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</si>
  <si>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</si>
  <si>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</si>
  <si>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</si>
  <si>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</si>
  <si>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</si>
  <si>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</si>
  <si>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</si>
  <si>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</si>
  <si>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</si>
  <si>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</si>
  <si>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</si>
  <si>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</si>
  <si>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</si>
  <si>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</si>
  <si>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</si>
  <si>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</si>
  <si>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</si>
  <si>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</si>
  <si>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</si>
  <si>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</si>
  <si>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</si>
  <si>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</si>
  <si>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</si>
  <si>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</si>
  <si>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</si>
  <si>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</si>
  <si>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</si>
  <si>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</si>
  <si>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</si>
  <si>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</si>
  <si>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</si>
  <si>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</si>
  <si>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</si>
  <si>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</si>
  <si>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</si>
  <si>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</si>
  <si>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</si>
  <si>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</si>
  <si>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</si>
  <si>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</si>
  <si>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</si>
  <si>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</si>
  <si>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</si>
  <si>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</si>
  <si>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</si>
  <si>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</si>
  <si>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</si>
  <si>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</si>
  <si>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</si>
  <si>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</si>
  <si>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</si>
  <si>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</si>
  <si>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</si>
  <si>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</si>
  <si>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</si>
  <si>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</si>
  <si>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</si>
  <si>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</si>
  <si>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</si>
  <si>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</si>
  <si>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</si>
  <si>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</si>
  <si>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</si>
  <si>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</si>
  <si>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</si>
  <si>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</si>
  <si>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</si>
  <si>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</si>
  <si>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</si>
  <si>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</si>
  <si>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</si>
  <si>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</si>
  <si>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</si>
  <si>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</si>
  <si>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</si>
  <si>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</si>
  <si>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</si>
  <si>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</si>
  <si>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</si>
  <si>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</si>
  <si>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</si>
  <si>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</si>
  <si>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</si>
  <si>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</si>
  <si>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</si>
  <si>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</si>
  <si>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</si>
  <si>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</si>
  <si>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</si>
  <si>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</si>
  <si>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</si>
  <si>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</si>
  <si>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</si>
  <si>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</si>
  <si>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</si>
  <si>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</si>
  <si>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</si>
  <si>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</si>
  <si>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</si>
  <si>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</si>
  <si>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</si>
  <si>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</si>
  <si>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</si>
  <si>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</si>
  <si>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</si>
  <si>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</si>
  <si>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</si>
  <si>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</si>
  <si>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</si>
  <si>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</si>
  <si>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</si>
  <si>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</si>
  <si>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</si>
  <si>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</si>
  <si>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</si>
  <si>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</si>
  <si>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</si>
  <si>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</si>
  <si>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</si>
  <si>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</si>
  <si>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</si>
  <si>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</si>
  <si>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</si>
  <si>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</si>
  <si>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</si>
  <si>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</si>
  <si>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</si>
  <si>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</si>
  <si>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</si>
  <si>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</si>
  <si>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</si>
  <si>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</si>
  <si>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</si>
  <si>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</si>
  <si>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</si>
  <si>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</si>
  <si>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</si>
  <si>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</si>
  <si>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</si>
  <si>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</si>
  <si>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</si>
  <si>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</si>
  <si>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</si>
  <si>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</si>
  <si>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</si>
  <si>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</si>
  <si>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</si>
  <si>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</si>
  <si>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</si>
  <si>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</si>
  <si>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</si>
  <si>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</si>
  <si>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</si>
  <si>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</si>
  <si>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</si>
  <si>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</si>
  <si>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</si>
  <si>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</si>
  <si>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</si>
  <si>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</si>
  <si>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</si>
  <si>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</si>
  <si>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</si>
  <si>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</si>
  <si>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</si>
  <si>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</si>
  <si>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</si>
  <si>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</si>
  <si>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</si>
  <si>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</si>
  <si>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</si>
  <si>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</si>
  <si>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</si>
  <si>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</si>
  <si>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</si>
  <si>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</si>
  <si>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</si>
  <si>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</si>
  <si>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</si>
  <si>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</si>
  <si>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</si>
  <si>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</si>
  <si>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</si>
  <si>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</si>
  <si>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</si>
  <si>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</si>
  <si>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</si>
  <si>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</si>
  <si>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</si>
  <si>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</si>
  <si>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</si>
  <si>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</si>
  <si>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</si>
  <si>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</si>
  <si>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</si>
  <si>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</si>
  <si>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</si>
  <si>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</si>
  <si>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</si>
  <si>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</si>
  <si>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</si>
  <si>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</si>
  <si>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</si>
  <si>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</si>
  <si>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</si>
  <si>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</si>
  <si>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</si>
  <si>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</si>
  <si>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</si>
  <si>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</si>
  <si>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</si>
  <si>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</si>
  <si>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</si>
  <si>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</si>
  <si>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</si>
  <si>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</si>
  <si>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</si>
  <si>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</si>
  <si>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</si>
  <si>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</si>
  <si>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</si>
  <si>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</si>
  <si>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</si>
  <si>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</si>
  <si>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</si>
  <si>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</si>
  <si>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</si>
  <si>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</si>
  <si>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</si>
  <si>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</si>
  <si>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</si>
  <si>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</si>
  <si>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</si>
  <si>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</si>
  <si>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</si>
  <si>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</si>
  <si>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</si>
  <si>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</si>
  <si>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</si>
  <si>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</si>
  <si>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</si>
  <si>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</si>
  <si>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</si>
  <si>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</si>
  <si>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</si>
  <si>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</si>
  <si>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</si>
  <si>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</si>
  <si>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</si>
  <si>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</si>
  <si>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</si>
  <si>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</si>
  <si>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</si>
  <si>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</si>
  <si>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</si>
  <si>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</si>
  <si>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</si>
  <si>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</si>
  <si>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</si>
  <si>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</si>
  <si>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</si>
  <si>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</si>
  <si>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</si>
  <si>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</si>
  <si>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</si>
  <si>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</si>
  <si>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</si>
  <si>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</si>
  <si>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</si>
  <si>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</si>
  <si>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</si>
  <si>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</si>
  <si>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</si>
  <si>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</si>
  <si>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</si>
  <si>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</si>
  <si>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</si>
  <si>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</si>
  <si>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</si>
  <si>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</si>
  <si>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</si>
  <si>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</si>
  <si>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</si>
  <si>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</si>
  <si>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</si>
  <si>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</si>
  <si>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</si>
  <si>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</si>
  <si>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</si>
  <si>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</si>
  <si>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</si>
  <si>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</si>
  <si>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</si>
  <si>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</si>
  <si>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</si>
  <si>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</si>
  <si>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</si>
  <si>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</si>
  <si>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</si>
  <si>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</si>
  <si>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</si>
  <si>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</si>
  <si>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</si>
  <si>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</si>
  <si>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</si>
  <si>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</si>
  <si>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</si>
  <si>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</si>
  <si>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</si>
  <si>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</si>
  <si>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</si>
  <si>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</si>
  <si>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</si>
  <si>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</si>
  <si>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</si>
  <si>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</si>
  <si>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</si>
  <si>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</si>
  <si>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</si>
  <si>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</si>
  <si>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</si>
  <si>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</si>
  <si>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</si>
  <si>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</si>
  <si>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</si>
  <si>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</si>
  <si>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</si>
  <si>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</si>
  <si>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</si>
  <si>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</si>
  <si>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</si>
  <si>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</si>
  <si>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</si>
  <si>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</si>
  <si>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</si>
  <si>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</si>
  <si>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</si>
  <si>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</si>
  <si>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</si>
  <si>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</si>
  <si>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</si>
  <si>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</si>
  <si>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</si>
  <si>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</si>
  <si>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</si>
  <si>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</si>
  <si>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</si>
  <si>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</si>
  <si>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</si>
  <si>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</si>
  <si>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</si>
  <si>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</si>
  <si>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</si>
  <si>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</si>
  <si>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</si>
  <si>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</si>
  <si>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</si>
  <si>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</si>
  <si>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</si>
  <si>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</si>
  <si>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</si>
  <si>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</si>
  <si>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</si>
  <si>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</si>
  <si>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</si>
  <si>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</si>
  <si>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</si>
  <si>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</si>
  <si>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</si>
  <si>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</si>
  <si>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</si>
  <si>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</si>
  <si>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</si>
  <si>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</si>
  <si>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</si>
  <si>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</si>
  <si>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</si>
  <si>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</si>
  <si>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</si>
  <si>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</si>
  <si>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</si>
  <si>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</si>
  <si>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</si>
  <si>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</si>
  <si>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</si>
  <si>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</si>
  <si>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</si>
  <si>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</si>
  <si>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</si>
  <si>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</si>
  <si>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</si>
  <si>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</si>
  <si>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</si>
  <si>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</si>
  <si>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</si>
  <si>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</si>
  <si>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</si>
  <si>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</si>
  <si>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</si>
  <si>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</si>
  <si>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</si>
  <si>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</si>
  <si>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</si>
  <si>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</si>
  <si>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</si>
  <si>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</si>
  <si>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</si>
  <si>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</si>
  <si>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</si>
  <si>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</si>
  <si>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</si>
  <si>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</si>
  <si>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</si>
  <si>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</si>
  <si>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</si>
  <si>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</si>
  <si>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</si>
  <si>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</si>
  <si>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</si>
  <si>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</si>
  <si>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</si>
  <si>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</si>
  <si>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</si>
  <si>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</si>
  <si>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</si>
  <si>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</si>
  <si>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</si>
  <si>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</si>
  <si>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</si>
  <si>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</si>
  <si>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</si>
  <si>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</si>
  <si>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</si>
  <si>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</si>
  <si>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</si>
  <si>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</si>
  <si>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</si>
  <si>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</si>
  <si>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</si>
  <si>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</si>
  <si>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</si>
  <si>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</si>
  <si>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</si>
  <si>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</si>
  <si>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</si>
  <si>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</si>
  <si>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</si>
  <si>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</si>
  <si>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</si>
  <si>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</si>
  <si>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</si>
  <si>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</si>
  <si>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</si>
  <si>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</si>
  <si>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</si>
  <si>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</si>
  <si>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</si>
  <si>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</si>
  <si>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</si>
  <si>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</si>
  <si>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</si>
  <si>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</si>
  <si>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</si>
  <si>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</si>
  <si>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</si>
  <si>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</si>
  <si>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</si>
  <si>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</si>
  <si>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</si>
  <si>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</si>
  <si>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</si>
  <si>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</si>
  <si>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</si>
  <si>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</si>
  <si>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</si>
  <si>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</si>
  <si>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</si>
  <si>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</si>
  <si>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</si>
  <si>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</si>
  <si>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</si>
  <si>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</si>
  <si>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</si>
  <si>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</si>
  <si>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</si>
  <si>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</si>
  <si>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</si>
  <si>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</si>
  <si>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</si>
  <si>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</si>
  <si>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</si>
  <si>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</si>
  <si>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</si>
  <si>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</si>
  <si>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</si>
  <si>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</si>
  <si>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</si>
  <si>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</si>
  <si>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</si>
  <si>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</si>
  <si>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</si>
  <si>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</si>
  <si>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</si>
  <si>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</si>
  <si>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</si>
  <si>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</si>
  <si>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</si>
  <si>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</si>
  <si>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</si>
  <si>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</si>
  <si>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</si>
  <si>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</si>
  <si>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</si>
  <si>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</si>
  <si>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</si>
  <si>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</si>
  <si>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</si>
  <si>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</si>
  <si>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</si>
  <si>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</si>
  <si>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</si>
  <si>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</si>
  <si>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</si>
  <si>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</si>
  <si>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</si>
  <si>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</si>
  <si>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</si>
  <si>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</si>
  <si>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</si>
  <si>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</si>
  <si>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</si>
  <si>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</si>
  <si>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</si>
  <si>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</si>
  <si>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</si>
  <si>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</si>
  <si>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</si>
  <si>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</si>
  <si>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</si>
  <si>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</si>
  <si>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</si>
  <si>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</si>
  <si>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</si>
  <si>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</si>
  <si>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</si>
  <si>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</si>
  <si>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</si>
  <si>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</si>
  <si>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</si>
  <si>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</si>
  <si>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</si>
  <si>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</si>
  <si>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</si>
  <si>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</si>
  <si>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</si>
  <si>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</si>
  <si>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</si>
  <si>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</si>
  <si>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</si>
  <si>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</si>
  <si>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</si>
  <si>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</si>
  <si>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</si>
  <si>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</si>
  <si>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</si>
  <si>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</si>
  <si>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</si>
  <si>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</si>
  <si>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</si>
  <si>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</si>
  <si>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</si>
  <si>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</si>
  <si>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</si>
  <si>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</si>
  <si>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</si>
  <si>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</si>
  <si>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</si>
  <si>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</si>
  <si>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</si>
  <si>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</si>
  <si>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</si>
  <si>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</si>
  <si>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</si>
  <si>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</si>
  <si>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</si>
  <si>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</si>
  <si>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</si>
  <si>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</si>
  <si>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</si>
  <si>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</si>
  <si>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</si>
  <si>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</si>
  <si>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</si>
  <si>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</si>
  <si>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</si>
  <si>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</si>
  <si>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</si>
  <si>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</si>
  <si>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</si>
  <si>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</si>
  <si>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</si>
  <si>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</si>
  <si>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</si>
  <si>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</si>
  <si>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</si>
  <si>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</si>
  <si>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</si>
  <si>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</si>
  <si>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</si>
  <si>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</si>
  <si>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</si>
  <si>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</si>
  <si>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</si>
  <si>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</si>
  <si>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</si>
  <si>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</si>
  <si>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</si>
  <si>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</si>
  <si>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</si>
  <si>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</si>
  <si>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</si>
  <si>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</si>
  <si>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</si>
  <si>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</si>
  <si>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</si>
  <si>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</si>
  <si>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</si>
  <si>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</si>
  <si>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</si>
  <si>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</si>
  <si>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</si>
  <si>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</si>
  <si>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</si>
  <si>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</si>
  <si>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</si>
  <si>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</si>
  <si>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</si>
  <si>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</si>
  <si>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</si>
  <si>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</si>
  <si>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</si>
  <si>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</si>
  <si>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</si>
  <si>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</si>
  <si>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</si>
  <si>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</si>
  <si>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</si>
  <si>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</si>
  <si>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</si>
  <si>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</si>
  <si>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</si>
  <si>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</si>
  <si>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</si>
  <si>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</si>
  <si>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</si>
  <si>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</si>
  <si>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</si>
  <si>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</si>
  <si>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</si>
  <si>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</si>
  <si>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</si>
  <si>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</si>
  <si>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</si>
  <si>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</si>
  <si>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</si>
  <si>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</si>
  <si>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</si>
  <si>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</si>
  <si>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</si>
  <si>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</si>
  <si>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</si>
  <si>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</si>
  <si>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</si>
  <si>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</si>
  <si>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</si>
  <si>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</si>
  <si>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</si>
  <si>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</si>
  <si>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</si>
  <si>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</si>
  <si>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</si>
  <si>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</si>
  <si>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</si>
  <si>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</si>
  <si>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</si>
  <si>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</si>
  <si>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</si>
  <si>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</si>
  <si>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</si>
  <si>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</si>
  <si>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</si>
  <si>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</si>
  <si>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</si>
  <si>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</si>
  <si>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</si>
  <si>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</si>
  <si>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</si>
  <si>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</si>
  <si>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</si>
  <si>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</si>
  <si>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</si>
  <si>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</si>
  <si>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</si>
  <si>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</si>
  <si>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</si>
  <si>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</si>
  <si>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</si>
  <si>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</si>
  <si>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</si>
  <si>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</si>
  <si>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</si>
  <si>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</si>
  <si>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</si>
  <si>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</si>
  <si>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</si>
  <si>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</si>
  <si>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</si>
  <si>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</si>
  <si>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</si>
  <si>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</si>
  <si>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</si>
  <si>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</si>
  <si>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</si>
  <si>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</si>
  <si>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</si>
  <si>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</si>
  <si>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</si>
  <si>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</si>
  <si>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</si>
  <si>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</si>
  <si>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</si>
  <si>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</si>
  <si>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</si>
  <si>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</si>
  <si>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</si>
  <si>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</si>
  <si>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</si>
  <si>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</si>
  <si>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</si>
  <si>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</si>
  <si>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</si>
  <si>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</si>
  <si>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</si>
  <si>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</si>
  <si>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</si>
  <si>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</si>
  <si>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</si>
  <si>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</si>
  <si>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</si>
  <si>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</si>
  <si>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</si>
  <si>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</si>
  <si>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</si>
  <si>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</si>
  <si>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</si>
  <si>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</si>
  <si>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</si>
  <si>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</si>
  <si>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</si>
  <si>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</si>
  <si>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</si>
  <si>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</si>
  <si>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</si>
  <si>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</si>
  <si>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</si>
  <si>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</si>
  <si>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</si>
  <si>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</si>
  <si>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</si>
  <si>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</si>
  <si>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</si>
  <si>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</si>
  <si>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</si>
  <si>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</si>
  <si>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</si>
  <si>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</si>
  <si>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</si>
  <si>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</si>
  <si>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</si>
  <si>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</si>
  <si>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</si>
  <si>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</si>
  <si>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</si>
  <si>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</si>
  <si>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</si>
  <si>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</si>
  <si>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</si>
  <si>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</si>
  <si>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</si>
  <si>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</si>
  <si>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</si>
  <si>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</si>
  <si>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</si>
  <si>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</si>
  <si>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</si>
  <si>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</si>
  <si>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</si>
  <si>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</si>
  <si>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</si>
  <si>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</si>
  <si>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</si>
  <si>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</si>
  <si>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</si>
  <si>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</si>
  <si>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</si>
  <si>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</si>
  <si>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</si>
  <si>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</si>
  <si>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</si>
  <si>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</si>
  <si>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</si>
  <si>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</si>
  <si>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</si>
  <si>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</si>
  <si>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</si>
  <si>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</si>
  <si>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</si>
  <si>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</si>
  <si>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</si>
  <si>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</si>
  <si>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</si>
  <si>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</si>
  <si>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</si>
  <si>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</si>
  <si>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</si>
  <si>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</si>
  <si>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</si>
  <si>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</si>
  <si>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</si>
  <si>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</si>
  <si>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</si>
  <si>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</si>
  <si>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</si>
  <si>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</si>
  <si>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</si>
  <si>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</si>
  <si>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</si>
  <si>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</si>
  <si>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</si>
  <si>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</si>
  <si>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</si>
  <si>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</si>
  <si>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</si>
  <si>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</si>
  <si>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</si>
  <si>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</si>
  <si>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</si>
  <si>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</si>
  <si>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</si>
  <si>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</si>
  <si>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</si>
  <si>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</si>
  <si>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</si>
  <si>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</si>
  <si>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</si>
  <si>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</si>
  <si>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</si>
  <si>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</si>
  <si>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</si>
  <si>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</si>
  <si>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</si>
  <si>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</si>
  <si>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</si>
  <si>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</si>
  <si>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</si>
  <si>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</si>
  <si>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</si>
  <si>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</si>
  <si>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</si>
  <si>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</si>
  <si>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</si>
  <si>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</si>
  <si>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</si>
  <si>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</si>
  <si>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</si>
  <si>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</si>
  <si>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</si>
  <si>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</si>
  <si>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</si>
  <si>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</si>
  <si>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</si>
  <si>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</si>
  <si>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</si>
  <si>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</si>
  <si>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</si>
  <si>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</si>
  <si>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</si>
  <si>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</si>
  <si>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</si>
  <si>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</si>
  <si>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</si>
  <si>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</si>
  <si>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</si>
  <si>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</si>
  <si>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</si>
  <si>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</si>
  <si>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</si>
  <si>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</si>
  <si>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</si>
  <si>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</si>
  <si>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</si>
  <si>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</si>
  <si>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</si>
  <si>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</si>
  <si>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</si>
  <si>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</si>
  <si>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</si>
  <si>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</si>
  <si>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</si>
  <si>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</si>
  <si>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</si>
  <si>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</si>
  <si>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</si>
  <si>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</si>
  <si>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</si>
  <si>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</si>
  <si>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</si>
  <si>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</si>
  <si>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</si>
  <si>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</si>
  <si>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</si>
  <si>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</si>
  <si>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</si>
  <si>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</si>
  <si>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</si>
  <si>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</si>
  <si>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</si>
  <si>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</si>
  <si>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</si>
  <si>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</si>
  <si>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</si>
  <si>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</si>
  <si>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</si>
  <si>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</si>
  <si>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</si>
  <si>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</si>
  <si>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</si>
  <si>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</si>
  <si>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</si>
  <si>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</si>
  <si>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</si>
  <si>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</si>
  <si>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</si>
  <si>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</si>
  <si>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</si>
  <si>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</si>
  <si>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</si>
  <si>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</si>
  <si>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</si>
  <si>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</si>
  <si>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</si>
  <si>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</si>
  <si>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</si>
  <si>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</si>
  <si>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</si>
  <si>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</si>
  <si>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</si>
  <si>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</si>
  <si>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</si>
  <si>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</si>
  <si>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</si>
  <si>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</si>
  <si>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</si>
  <si>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</si>
  <si>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</si>
  <si>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</si>
  <si>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</si>
  <si>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</si>
  <si>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</si>
  <si>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</si>
  <si>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</si>
  <si>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</si>
  <si>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</si>
  <si>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</si>
  <si>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</si>
  <si>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</si>
  <si>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</si>
  <si>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</si>
  <si>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</si>
  <si>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</si>
  <si>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</si>
  <si>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</si>
  <si>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</si>
  <si>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</si>
  <si>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</si>
  <si>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</si>
  <si>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</si>
  <si>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</si>
  <si>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</si>
  <si>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</si>
  <si>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</si>
  <si>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</si>
  <si>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</si>
  <si>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</si>
  <si>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</si>
  <si>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</si>
  <si>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</si>
  <si>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</si>
  <si>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</si>
  <si>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</si>
  <si>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</si>
  <si>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</si>
  <si>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</si>
  <si>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</si>
  <si>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</si>
  <si>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</si>
  <si>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</si>
  <si>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</si>
  <si>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</si>
  <si>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</si>
  <si>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</si>
  <si>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</si>
  <si>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</si>
  <si>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</si>
  <si>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</si>
  <si>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</si>
  <si>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</si>
  <si>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</si>
  <si>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</si>
  <si>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</si>
  <si>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</si>
  <si>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</si>
  <si>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</si>
  <si>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</si>
  <si>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</si>
  <si>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</si>
  <si>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</si>
  <si>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</si>
  <si>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</si>
  <si>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</si>
  <si>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</si>
  <si>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</si>
  <si>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</si>
  <si>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</si>
  <si>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</si>
  <si>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</si>
  <si>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</si>
  <si>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</si>
  <si>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</si>
  <si>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</si>
  <si>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</si>
  <si>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</si>
  <si>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</si>
  <si>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</si>
  <si>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</si>
  <si>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</si>
  <si>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</si>
  <si>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</si>
  <si>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</si>
  <si>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</si>
  <si>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</si>
  <si>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</si>
  <si>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</si>
  <si>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</si>
  <si>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</si>
  <si>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</si>
  <si>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</si>
  <si>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</si>
  <si>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</si>
  <si>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</si>
  <si>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</si>
  <si>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</si>
  <si>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</si>
  <si>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</si>
  <si>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</si>
  <si>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</si>
  <si>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</si>
  <si>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</si>
  <si>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</si>
  <si>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</si>
  <si>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</si>
  <si>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</si>
  <si>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</si>
  <si>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</si>
  <si>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</si>
  <si>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</si>
  <si>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</si>
  <si>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</si>
  <si>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</si>
  <si>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</si>
  <si>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</si>
  <si>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</si>
  <si>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</si>
  <si>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</si>
  <si>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</si>
  <si>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</si>
  <si>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</si>
  <si>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</si>
  <si>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</si>
  <si>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</si>
  <si>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</si>
  <si>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</si>
  <si>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</si>
  <si>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</si>
  <si>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</si>
  <si>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</si>
  <si>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</si>
  <si>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</si>
  <si>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</si>
  <si>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</si>
  <si>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</si>
  <si>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</si>
  <si>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</si>
  <si>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</si>
  <si>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</si>
  <si>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</si>
  <si>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</si>
  <si>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</si>
  <si>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</si>
  <si>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</si>
  <si>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</si>
  <si>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</si>
  <si>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</si>
  <si>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</si>
  <si>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</si>
  <si>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</si>
  <si>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</si>
  <si>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</si>
  <si>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</si>
  <si>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</si>
  <si>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</si>
  <si>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</si>
  <si>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</si>
  <si>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</si>
  <si>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</si>
  <si>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</si>
  <si>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</si>
  <si>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</si>
  <si>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</si>
  <si>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</si>
  <si>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</si>
  <si>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</si>
  <si>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</si>
  <si>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</si>
  <si>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</si>
  <si>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</si>
  <si>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</si>
  <si>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</si>
  <si>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</si>
  <si>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</si>
  <si>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</si>
  <si>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</si>
  <si>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</si>
  <si>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</si>
  <si>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</si>
  <si>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</si>
  <si>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</si>
  <si>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</si>
  <si>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</si>
  <si>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</si>
  <si>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</si>
  <si>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</si>
  <si>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</si>
  <si>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</si>
  <si>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</si>
  <si>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</si>
  <si>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</si>
  <si>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</si>
  <si>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</si>
  <si>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</si>
  <si>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</si>
  <si>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</si>
  <si>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</si>
  <si>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</si>
  <si>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</si>
  <si>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</si>
  <si>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</si>
  <si>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</si>
  <si>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</si>
  <si>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</si>
  <si>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</si>
  <si>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</si>
  <si>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</si>
  <si>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</si>
  <si>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</si>
  <si>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</si>
  <si>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</si>
  <si>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</si>
  <si>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</si>
  <si>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</si>
  <si>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</si>
  <si>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</si>
  <si>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</si>
  <si>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</si>
  <si>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</si>
  <si>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</si>
  <si>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</si>
  <si>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</si>
  <si>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</si>
  <si>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</si>
  <si>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</si>
  <si>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</si>
  <si>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</si>
  <si>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</si>
  <si>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</si>
  <si>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</si>
  <si>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</si>
  <si>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</si>
  <si>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</si>
  <si>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</si>
  <si>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</si>
  <si>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</si>
  <si>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</si>
  <si>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</si>
  <si>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</si>
  <si>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</si>
  <si>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</si>
  <si>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</si>
  <si>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</si>
  <si>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</si>
  <si>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</si>
  <si>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</si>
  <si>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</si>
  <si>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</si>
  <si>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</si>
  <si>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</si>
  <si>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</si>
  <si>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</si>
  <si>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</si>
  <si>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</si>
  <si>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</si>
  <si>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</si>
  <si>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</si>
  <si>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</si>
  <si>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</si>
  <si>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</si>
  <si>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</si>
  <si>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</si>
  <si>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</si>
  <si>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</si>
  <si>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</si>
  <si>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</si>
  <si>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</si>
  <si>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</si>
  <si>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</si>
  <si>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</si>
  <si>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</si>
  <si>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</si>
  <si>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</si>
  <si>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</si>
  <si>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</si>
  <si>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</si>
  <si>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</si>
  <si>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</si>
  <si>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</si>
  <si>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</si>
  <si>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</si>
  <si>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</si>
  <si>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</si>
  <si>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</si>
  <si>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</si>
  <si>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</si>
  <si>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</si>
  <si>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</si>
  <si>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</si>
  <si>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</si>
  <si>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</si>
  <si>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</si>
  <si>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</si>
  <si>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</si>
  <si>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</si>
  <si>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</si>
  <si>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</si>
  <si>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</si>
  <si>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</si>
  <si>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</si>
  <si>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</si>
  <si>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</si>
  <si>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</si>
  <si>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</si>
  <si>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</si>
  <si>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</si>
  <si>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</si>
  <si>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</si>
  <si>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</si>
  <si>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</si>
  <si>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</si>
  <si>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</si>
  <si>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</si>
  <si>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</si>
  <si>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</si>
  <si>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</si>
  <si>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</si>
  <si>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</si>
  <si>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</si>
  <si>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</si>
  <si>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</si>
  <si>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</si>
  <si>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</si>
  <si>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</si>
  <si>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</si>
  <si>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</si>
  <si>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</si>
  <si>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</si>
  <si>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</si>
  <si>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</si>
  <si>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</si>
  <si>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</si>
  <si>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</si>
  <si>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</si>
  <si>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</si>
  <si>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</si>
  <si>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</si>
  <si>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</si>
  <si>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</si>
  <si>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</si>
  <si>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</si>
  <si>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</si>
  <si>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</si>
  <si>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</si>
  <si>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</si>
  <si>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</si>
  <si>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</si>
  <si>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</si>
  <si>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</si>
  <si>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</si>
  <si>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</si>
  <si>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</si>
  <si>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</si>
  <si>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</si>
  <si>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</si>
  <si>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</si>
  <si>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</si>
  <si>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</si>
  <si>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</si>
  <si>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</si>
  <si>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</si>
  <si>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</si>
  <si>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</si>
  <si>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</si>
  <si>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</si>
  <si>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</si>
  <si>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</si>
  <si>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</si>
  <si>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</si>
  <si>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</si>
  <si>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</si>
  <si>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</si>
  <si>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</si>
  <si>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</si>
  <si>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</si>
  <si>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</si>
  <si>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</si>
  <si>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</si>
  <si>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</si>
  <si>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</si>
  <si>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</si>
  <si>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</si>
  <si>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</si>
  <si>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</si>
  <si>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</si>
  <si>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</si>
  <si>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</si>
  <si>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</si>
  <si>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</si>
  <si>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</si>
  <si>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</si>
  <si>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</si>
  <si>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</si>
  <si>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</si>
  <si>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</si>
  <si>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</si>
  <si>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</si>
  <si>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</si>
  <si>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</si>
  <si>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</si>
  <si>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</si>
  <si>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</si>
  <si>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</si>
  <si>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</si>
  <si>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</si>
  <si>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</si>
  <si>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</si>
  <si>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</si>
  <si>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</si>
  <si>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</si>
  <si>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</si>
  <si>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</si>
  <si>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</si>
  <si>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</si>
  <si>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</si>
  <si>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</si>
  <si>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</si>
  <si>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</si>
  <si>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</si>
  <si>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</si>
  <si>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</si>
  <si>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</si>
  <si>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</si>
  <si>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</si>
  <si>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</si>
  <si>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</si>
  <si>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</si>
  <si>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</si>
  <si>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</si>
  <si>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</si>
  <si>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</si>
  <si>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</si>
  <si>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</si>
  <si>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</si>
  <si>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</si>
  <si>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</si>
  <si>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</si>
  <si>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</si>
  <si>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</si>
  <si>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</si>
  <si>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</si>
  <si>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</si>
  <si>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</si>
  <si>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</si>
  <si>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</si>
  <si>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</si>
  <si>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</si>
  <si>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</si>
  <si>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</si>
  <si>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</si>
  <si>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</si>
  <si>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</si>
  <si>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</si>
  <si>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</si>
  <si>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</si>
  <si>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</si>
  <si>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</si>
  <si>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</si>
  <si>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</si>
  <si>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</si>
  <si>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</si>
  <si>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</si>
  <si>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</si>
  <si>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</si>
  <si>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</si>
  <si>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</si>
  <si>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</si>
  <si>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</si>
  <si>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</si>
  <si>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</si>
  <si>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</si>
  <si>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</si>
  <si>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</si>
  <si>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</si>
  <si>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</si>
  <si>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</si>
  <si>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</si>
  <si>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</si>
  <si>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</si>
  <si>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</si>
  <si>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</si>
  <si>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</si>
  <si>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</si>
  <si>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</si>
  <si>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</si>
  <si>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</si>
  <si>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</si>
  <si>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</si>
  <si>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</si>
  <si>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</si>
  <si>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</si>
  <si>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</si>
  <si>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</si>
  <si>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</si>
  <si>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</si>
  <si>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</si>
  <si>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</si>
  <si>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</si>
  <si>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</si>
  <si>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</si>
  <si>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</si>
  <si>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</si>
  <si>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</si>
  <si>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</si>
  <si>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</si>
  <si>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</si>
  <si>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</si>
  <si>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</si>
  <si>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</si>
  <si>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</si>
  <si>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</si>
  <si>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</si>
  <si>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</si>
  <si>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</si>
  <si>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</si>
  <si>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</si>
  <si>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</si>
  <si>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</si>
  <si>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</si>
  <si>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</si>
  <si>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</si>
  <si>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</si>
  <si>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</si>
  <si>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</si>
  <si>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</si>
  <si>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</si>
  <si>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</si>
  <si>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</si>
  <si>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</si>
  <si>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</si>
  <si>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TinGejiu Non-Ferrous Metal Processing Co., Ltd.</t>
  </si>
  <si>
    <t>TinMalaysia Smelting Corporation (MSC)</t>
  </si>
  <si>
    <t>OMERIN</t>
  </si>
  <si>
    <t/>
  </si>
  <si>
    <t>TinSmelter not listed</t>
  </si>
  <si>
    <t>QUIMARTE</t>
  </si>
  <si>
    <t>TinMinsur</t>
  </si>
  <si>
    <t>TinMentok Smelter</t>
  </si>
  <si>
    <t>TinMSC</t>
  </si>
  <si>
    <t>TinThaisarco</t>
  </si>
  <si>
    <t>Ganzhou Jiangwu Ferrotungsten Co.,Ltd.</t>
  </si>
  <si>
    <t>TungstenGanzhou Jiangwu Ferrotungsten Co., Ltd.</t>
  </si>
  <si>
    <t>80 Moo 8 Sakdidej Road,</t>
  </si>
  <si>
    <t>Mr. Panya Torchareon</t>
  </si>
  <si>
    <t>panyator@thaisarco.com</t>
  </si>
  <si>
    <t>Tin Mine located at countries stated next cell (No Name of Tin Mine)</t>
  </si>
  <si>
    <t>Australia, Brazil, Bolivia, China, Laos, Myanmar, Morocco, Peru, Portugal, Vietnam, Rwanda and DRC</t>
  </si>
  <si>
    <t>Jl. Raya Timah No. 01, sungai baru, Muntok, Bangka Barat</t>
  </si>
  <si>
    <t>Wiyono</t>
  </si>
  <si>
    <t>wiyono@pttimah.co.id</t>
  </si>
  <si>
    <t>Bangka Belitung Mines</t>
  </si>
  <si>
    <t>Indonesia</t>
  </si>
  <si>
    <t>TinPT Timah Tbk Mentok</t>
  </si>
  <si>
    <t>Jl. Hang tuah No 04, Prayun, Kundur, Karimun</t>
  </si>
  <si>
    <t>Nono Budi Priyono</t>
  </si>
  <si>
    <t>nono@pttimah.co.id</t>
  </si>
  <si>
    <t>Kep. Riau &amp; Singkep Mines</t>
  </si>
  <si>
    <t>TinPT Timah Tbk Kundur</t>
  </si>
  <si>
    <t>云南锡业股份有限公司冶炼分公司</t>
  </si>
  <si>
    <t>冶炼路1号</t>
  </si>
  <si>
    <t>Yunnan</t>
  </si>
  <si>
    <t>Liu Tao</t>
  </si>
  <si>
    <t>liu.tao@yuntinic.com.hk</t>
  </si>
  <si>
    <t>Datun Tin Mine, Malage Tin Mine,Songshujiao Tin Mine</t>
  </si>
  <si>
    <t>China</t>
  </si>
  <si>
    <t>TinYunnan Tin Company Limited</t>
  </si>
  <si>
    <t>CID001428</t>
  </si>
  <si>
    <t>Pangkal Pınang</t>
  </si>
  <si>
    <t>kepulaunan Bangka Belitung</t>
  </si>
  <si>
    <t>CID002180.</t>
  </si>
  <si>
    <t>个旧市</t>
  </si>
  <si>
    <t>红河州/云南省</t>
  </si>
  <si>
    <t>李惠文</t>
  </si>
  <si>
    <t>个旧市老厂锡矿/松树脚锡矿</t>
  </si>
  <si>
    <t>PT Timah (Persero) Tbk Kundur</t>
  </si>
  <si>
    <t>PT Timah (Persero) Tbk Mentok</t>
  </si>
  <si>
    <t>Malaysia Smelting (Mersero) Corporation Butterworth</t>
  </si>
  <si>
    <t>(Eersero) EM Oruro</t>
  </si>
  <si>
    <t>TinEM Vinto</t>
  </si>
  <si>
    <t>PT Bangka Tin Industry</t>
  </si>
  <si>
    <t>CID001419</t>
  </si>
  <si>
    <t>Bangka</t>
  </si>
  <si>
    <t>TinPT Bangka Tin Industry</t>
  </si>
  <si>
    <t>Operaciones Metalurgicas (Oersero) S Oruro</t>
  </si>
  <si>
    <t>TinOperaciones Metalurgicas S.A.</t>
  </si>
  <si>
    <t>PT Refined (Persero) Bangka Sungailiat</t>
  </si>
  <si>
    <t>TinPT Refined Bangka Tin</t>
  </si>
  <si>
    <t>TinFenix Metals</t>
  </si>
  <si>
    <t>TinYunnan Tin Company, Ltd.</t>
  </si>
  <si>
    <t>TinWhite Solder Metalurgica</t>
  </si>
  <si>
    <t>TinMetallo Belgium N.V.</t>
  </si>
  <si>
    <t>TungstenAsia Tungsten Products Vietnam Ltd.</t>
  </si>
  <si>
    <t>TungstenChina National Non Ferrous</t>
  </si>
  <si>
    <t>TungstenJiangxi Tungsten Co Ltd</t>
  </si>
  <si>
    <t>TungstenJiangxi Tungsten Industry Group Co. Ltd.</t>
  </si>
  <si>
    <t>TungstenWoltech Korea Co., Ltd.</t>
  </si>
  <si>
    <t>TungstenGanzhou Huaxing Tungsten Products Co., Ltd.</t>
  </si>
  <si>
    <t>TungstenMoliren Ltd.</t>
  </si>
  <si>
    <t>TungstenHuman Chun-Chang non-ferrous Smelting &amp; Concentrating Co., Ltd.</t>
  </si>
  <si>
    <t>TungstenUnecha Refractory metals plant</t>
  </si>
  <si>
    <t>TungstenXiamen Tungsten Co., Ltd.</t>
  </si>
  <si>
    <t>TinOperaciones Metalúrgicas S.A.</t>
  </si>
  <si>
    <t>TinPT Artha Cipta Langgeng</t>
  </si>
  <si>
    <t>TinPT Prima Timah Utama</t>
  </si>
  <si>
    <t>TinPT Rajawali Rimba Perkasa</t>
  </si>
  <si>
    <t>TinPT Stanindo Inti Perkasa</t>
  </si>
  <si>
    <t>TinMineracao Taboca S.A.</t>
  </si>
  <si>
    <t>Japan</t>
  </si>
  <si>
    <t>1-11-11 Shiba Minato-Ku, Tokyo 105-0014, Japan</t>
  </si>
  <si>
    <t>Recycled/Scrap, Japan, China, Canada, Portugal, Peru, United States, Australia, Spain, Indonesia, Brazil, Austria, Mongolia, Colombia, Viet Nam, Argentina, Cambodia, Chile, Ecuador, Guyana, Hungary, Kazakhstan, Korea, Luxembourg, Malaysia, Myanmar, Belgium, Germany, India, Namibia, Taiwan, Democratic Republic of Congo, Russian Federation, Ireland, Niger, Nigeria, United Kingdom, Ethiopia, Zimbabwe, Djibouti, Egypt, Estonia, France, Israel, Madagascar, Netherlands, Sierra Leone, Slovakia, Suriname, Switzerland, Thailand, Burundi, Rwanda, Singapore</t>
  </si>
  <si>
    <t>TungstenA.L.M.T. Corp.</t>
  </si>
  <si>
    <t>Guantang Ind. Zone Chaozhou Guangdong China    PC: 515633</t>
  </si>
  <si>
    <t>China, Namibia, Japan, Austria, Brazil, Canada, Colombia, Mongolia, Portugal, Peru, Argentina, Cambodia, Chile, Ecuador, Guyana, Hungary, India, Kazakhstan, Korea, Luxembourg, Malaysia, Myanmar, Belgium, Ethiopia, Germany, Suriname, United States, Australia, Ireland, Niger, Nigeria, Spain, United Kingdom, Switzerland, Egypt, Estonia, France, Israel, Madagascar, Netherlands, Sierra Leone, Singapore, Slovakia, Thailand, Zimbabwe, Djibouti, Indonesia, Taiwan, Viet Nam, Russian Federation</t>
  </si>
  <si>
    <t>TungstenGuangdong Xianglu Tungsten Co., Ltd.</t>
  </si>
  <si>
    <t>341300, Taxia Chongyi, Ganzhou, Jiangxi province, China</t>
  </si>
  <si>
    <t>China, Canada, Austria, Brazil, Colombia, Mongolia, Portugal, India, Argentina, Cambodia, Chile, Ecuador, Guyana, Kazakhstan, Korea, Luxembourg, Malaysia, Myanmar, Hungary, Belgium, Namibia, Peru, Ethiopia, Democratic Republic of Congo, Taiwan, Australia, Niger, Nigeria, Spain, United Kingdom, United States, Ireland, Indonesia, Russian Federation, Viet Nam, Germany, Israel, Sierra Leone, Thailand, Zimbabwe, Egypt, Estonia, France, Madagascar, Netherlands, Singapore, Slovakia, Suriname, Switzerland, Djibouti, Philippines</t>
  </si>
  <si>
    <t>TungstenChongyi Zhangyuan Tungsten Co., Ltd.</t>
  </si>
  <si>
    <t>United States Of America</t>
  </si>
  <si>
    <t>4100 Sixth Avenue, Altoona PA 16602</t>
  </si>
  <si>
    <t>Recycled/Scrap, United States, Japan, Argentina, Brazil, Malaysia, Mongolia, Portugal, Colombia, Myanmar, Peru, Germany, Austria, Guyana, Chile, Ecuador, Cambodia, Hungary, Kazakhstan, Korea, Luxembourg, India, Ethiopia, Canada, Namibia, Belgium, China, Australia, Niger, Nigeria, Thailand, Zimbabwe, Ireland, United Kingdom, Indonesia, Sierra Leone, Spain, France, Madagascar, Egypt, Israel, Netherlands, Singapore, Slovakia, Suriname, Sweden, Switzerland, Djibouti, Estonia, Jersey, Taiwan, Russian Federation, Viet Nam, Eritrea</t>
  </si>
  <si>
    <t>TinAlpha</t>
  </si>
  <si>
    <t>Jl. Halmahera Dusun Sigambir, Desa Air Ruai, Kec.</t>
  </si>
  <si>
    <t>Indonesia, India, Argentina, Austria, Brazil, Cambodia, Canada, Chile, Colombia, Ecuador, Guyana, Hungary, Japan, Kazakhstan, Korea, Luxembourg, Malaysia, Mongolia, Myanmar, Portugal, Belgium, Ethiopia, Germany, Namibia, Peru, China, Australia, Djibouti, Egypt, Estonia, France, Ireland, Israel, Madagascar, Netherlands, Niger, Nigeria, Sierra Leone, Singapore, Slovakia, Spain, Suriname, Switzerland, Thailand, United Kingdom, United States, Zimbabwe, Taiwan, Russian Federation, Viet Nam, Bolivia (Plurinational State of), Recycled/Scrap</t>
  </si>
  <si>
    <t>TinSmelter Not Listed</t>
  </si>
  <si>
    <t>60-1 Otarube, Kosaka-machi, Kazuno-gun, Akita 017-0202 Japan</t>
  </si>
  <si>
    <t>Recycled/Scrap, Japan</t>
  </si>
  <si>
    <t>TinDowa</t>
  </si>
  <si>
    <t>Bolivia (Plurinational State Of)</t>
  </si>
  <si>
    <t>Road Oruro to Cala Cala, km 7.5, Bolivia</t>
  </si>
  <si>
    <t>Recycled/Scrap, Malaysia, Mongolia, Myanmar, Portugal, Brazil, Austria, Cambodia, Guyana, Kazakhstan, Korea, Luxembourg, Colombia, Chile, Argentina, Canada, Ecuador, Namibia, Japan, India, Hungary, Belgium, Peru, Indonesia, China, Ireland, Niger, Nigeria, Thailand, United Kingdom, Germany, Australia, Zimbabwe, Spain, United States, Ethiopia, France, Madagascar, Sierra Leone, Egypt, Netherlands, Singapore, Slovakia, Switzerland, Estonia, Israel, Suriname, Djibouti, Democratic Republic of Congo, Congo, Viet Nam, Russian Federation, Taiwan, Bolivia (Plurinational State of)</t>
  </si>
  <si>
    <t>Poland</t>
  </si>
  <si>
    <t>ul. Strefowa 13, 39-442 Chmielów, Poland</t>
  </si>
  <si>
    <t>Recycled/Scrap, Poland, Brazil, China, Australia, Peru, Indonesia, Kazakhstan</t>
  </si>
  <si>
    <t>Jijie Town</t>
  </si>
  <si>
    <t>Recycled/Scrap, China, Brazil, Colombia, Malaysia, Mongolia, Myanmar, Portugal, Argentina, Peru, Belgium, Canada, Austria, Chile, Ecuador, India, Japan, Cambodia, Guyana, Hungary, Kazakhstan, Korea, Luxembourg, Ethiopia, Namibia, Germany, Indonesia, Thailand, Australia, Ireland, Niger, Nigeria, United Kingdom, Zimbabwe, United States, France, Madagascar, Sierra Leone, Spain, Egypt, Israel, Netherlands, Singapore, Slovakia, Suriname, Switzerland, Djibouti, Estonia, Taiwan, Russian Federation, Viet Nam</t>
  </si>
  <si>
    <t>1 Hawes St, Towanda, PA 18848, USA
2. Bldg. #2 22 E 7th St, Watsontown, PA, USA</t>
  </si>
  <si>
    <t>Recycled/Scrap, United States, Portugal, Canada, Peru, Spain, Brazil, Austria, Colombia, Mongolia, Japan, Malaysia, Guyana, Cambodia, Chile, Ecuador, Kazakhstan, Korea, Luxembourg, Myanmar, Argentina, Hungary, Germany, Ethiopia, India, Namibia, Belgium, China, Australia, Niger, Nigeria, Ireland, United Kingdom, Singapore, Djibouti, Netherlands, Sierra Leone, Switzerland, Thailand, Egypt, Estonia, France, Israel, Madagascar, Slovakia, Suriname, Indonesia, Zimbabwe, Burundi, Rwanda, Mexico, Taiwan, Viet Nam, Russian Federation</t>
  </si>
  <si>
    <t>TungstenGlobal Tungsten &amp; Powders Corp.</t>
  </si>
  <si>
    <t>Guanzhuang Town, Yuanling, Hunan, China</t>
  </si>
  <si>
    <t>Recycled/Scrap, China, Brazil, Japan, Austria, Mongolia, Portugal, Canada, Colombia, Argentina, India, Malaysia, Guyana, Myanmar, Chile, Ecuador, Belgium, Cambodia, Hungary, Kazakhstan, Korea, Luxembourg, Namibia, Germany, Peru, Ethiopia, Australia, Switzerland, Niger, Nigeria, Spain, United States, Ireland, United Kingdom, Sierra Leone, Thailand, Zimbabwe, Indonesia, France, Madagascar, Egypt, Israel, Netherlands, Singapore, Slovakia, Suriname, Djibouti, Estonia, Mozambique, Taiwan, Russian Federation, Viet Nam</t>
  </si>
  <si>
    <t>TungstenHunan Chenzhou Mining Co., Ltd.</t>
  </si>
  <si>
    <t>No. 148 Xiaoxia Road, Xintang Town, Hengdong, Hengyang Hunan, China</t>
  </si>
  <si>
    <t>Recycled/Scrap, China, Mongolia, Canada, Mozambique, Ethiopia, Germany, Japan, Austria, Brazil, Colombia, Portugal, Argentina, Chile, Cambodia, Ecuador, Guyana, Hungary, India, Kazakhstan, Korea, Luxembourg, Malaysia, Myanmar, Belgium, Namibia, Peru, Australia, Switzerland, Thailand, Ireland, Niger, Nigeria, Spain, United Kingdom, United States, Singapore, Egypt, France, Israel, Madagascar, Netherlands, Sierra Leone, Slovakia, Suriname, Zimbabwe, Djibouti, Indonesia, Estonia, Taiwan, Viet Nam, Russian Federation</t>
  </si>
  <si>
    <t>TungstenHunan Chunchang Nonferrous Metals Co., Ltd.</t>
  </si>
  <si>
    <t>NO.58 Mafangxia, Ganzhou, Jiangxi, China</t>
  </si>
  <si>
    <t>Recycled/Scrap, China, Canada, Japan, Austria, Brazil, Colombia, Mongolia, Portugal, Chile, Peru, India, Argentina, Cambodia, Ecuador, Guyana, Hungary, Kazakhstan, Korea, Luxembourg, Malaysia, Myanmar, Mozambique, Belgium, Ethiopia, Germany, Namibia, United States, Spain, United Kingdom, Ireland, Niger, Nigeria, Australia, Rwanda, Indonesia, Switzerland, Egypt, France, Madagascar, Netherlands, Singapore, Slovakia, Suriname, Thailand, Zimbabwe, Djibouti, Estonia, Israel, Sierra Leone, Taiwan, Viet Nam, Russian Federation</t>
  </si>
  <si>
    <t>Henan Industry Zone, Xinbin District, Laibin City, GuangXi Province, China</t>
  </si>
  <si>
    <t>Recycled/Scrap, China, Indonesia, United States, Mexico, Switzerland, Malaysia, Australia, Brazil, Japan, Canada, Russian Federation</t>
  </si>
  <si>
    <t>TinChina Tin Group Co., Ltd.</t>
  </si>
  <si>
    <t>Malaysia</t>
  </si>
  <si>
    <t>12 Jalan Pantai, 12000 Butterworth, Penang, Malaysia</t>
  </si>
  <si>
    <t>Recycled/Scrap, Malaysia, Burundi, Uganda, Australia, Indonesia, Myanmar, Mongolia, Korea, Kazakhstan, India, Austria, Cambodia, Luxembourg, Colombia, Argentina, Guyana, Belgium, Ecuador, Hungary, United States, Angola, China, Mozambique, Tanzania, Zambia, Sudan, South Sudan, Germany, Ethiopia, Namibia, United Kingdom, Ireland, Singapore, South Africa, Zimbabwe, Madagascar, Sierra Leone, Central African Republic, Egypt, France, Djibouti, Estonia, Israel, Netherlands, Slovakia, Suriname, Kenya, Rwanda, Niger, Nigeria, Peru, Brazil, Canada, Switzerland, Åland Islands, Democratic Republic of Congo, Congo, Viet Nam, Taiwan, Russian Federation</t>
  </si>
  <si>
    <t>2368 East Enterprise Parkway, Twinsburg, OH 44087</t>
  </si>
  <si>
    <t>Recycled/Scrap, United States</t>
  </si>
  <si>
    <t>TinMetallic Resources, Inc.</t>
  </si>
  <si>
    <t>Brazil</t>
  </si>
  <si>
    <t>Estrada dos Romeiros, Km 49, Bairro Guarapiranga, Pirapora do Bom Jesus City, São Paulo State, Brazil</t>
  </si>
  <si>
    <t>Recycled/Scrap, Brazil, Thailand, China, Australia, Germany, Colombia, Argentina, Indonesia, Belgium, Ireland, Japan, Ethiopia, France, India, Canada, Austria, Chile, Ecuador, Cambodia, Djibouti, Egypt, Estonia, Guyana, Hungary, Israel, Kazakhstan</t>
  </si>
  <si>
    <t>Peru</t>
  </si>
  <si>
    <t>Panamericana Highway, Km 238, Pisco-Ica, Perú</t>
  </si>
  <si>
    <t>Recycled/Scrap, Peru, Brazil, Malaysia, Myanmar, Colombia, Mongolia, Portugal, Argentina, Germany, Canada, Korea, Cambodia, India, Japan, Austria, Chile, Ecuador, Belgium, Guyana, Hungary, Kazakhstan, Luxembourg, Namibia, Ethiopia, China, Thailand, Niger, Nigeria, Australia, Ireland, United Kingdom, Zimbabwe, Indonesia, United States, France, Madagascar, Sierra Leone, Spain, Djibouti, Egypt, Israel, Netherlands, Singapore, Slovakia, Suriname, Switzerland, Estonia, Rwanda, Taiwan, Viet Nam, Russian Federation</t>
  </si>
  <si>
    <t>Marunouchi Nijubashi Building 3-2-3, Marunouchi, Chiyoda-ku, Tokyo 100-8117, Japan</t>
  </si>
  <si>
    <t>Recycled/Scrap, Japan, Indonesia, Guinea, Papua New Guinea, Canada, Argentina, Chile, China, Peru, Australia, Panama</t>
  </si>
  <si>
    <t>TinMitsubishi Materials Corporation</t>
  </si>
  <si>
    <t>Nan Kang Industrial Park, Ganzhou, Jiangxi Province, China, 341413</t>
  </si>
  <si>
    <t>Recycled/Scrap, China, Portugal, Japan, Kazakhstan, Brazil, Colombia, Malaysia, Mongolia, Myanmar, India, Argentina, Austria, Chile, Ecuador, Cambodia, Canada, Guyana, Hungary, Korea, Luxembourg, Ethiopia, Peru, Namibia, Belgium, Germany, Thailand, United States, Australia, France, Ireland, Madagascar, Niger, Nigeria, Sierra Leone, Spain, United Kingdom, Egypt, Estonia, Israel, Netherlands, Singapore, Slovakia, Suriname, Switzerland, Zimbabwe, Djibouti, Indonesia, Russian Federation</t>
  </si>
  <si>
    <t>TinJiangxi New Nanshan Technology Ltd.</t>
  </si>
  <si>
    <t>Operaciones Metalúrgicas SA Km. 3.5 Carretera a Capachos, Zona Industrial Huajara, Oruro, Bolivia</t>
  </si>
  <si>
    <t>Recycled/Scrap, Indonesia, China, India, Brazil, Malaysia, Peru, Canada, Mongolia, Portugal, Myanmar, Argentina, Colombia, Austria, Cambodia, Kazakhstan, Korea, Luxembourg, Guyana, Japan, Democratic Republic of Congo, Chile, Namibia, Belgium, Ecuador, Hungary, Taiwan, Germany, Ethiopia, Australia, Russian Federation, Niger, Nigeria, Thailand, Zimbabwe, Ireland, United Kingdom, Viet Nam, Philippines, Sierra Leone, Spain, United States, Djibouti, Egypt, Estonia, France, Israel, Madagascar, Netherlands, Singapore, Slovakia, Suriname, Switzerland, Bolivia (Plurinational State of)</t>
  </si>
  <si>
    <t>Jl. TPA Lingkungan Kenanga Permai Kelurahan Kenanga, Kecamatan Sungailiat, Kabupaten Bangka, Propinsi Kepulauan Kepulauan Bangka Belitung</t>
  </si>
  <si>
    <t>Recycled/Scrap, India, Indonesia, Brazil, Argentina, Malaysia, Mongolia, Portugal, Colombia, Myanmar, Germany, Peru, Austria, Guyana, Cambodia, Chile, Ecuador, Hungary, Kazakhstan, Korea, Luxembourg, Japan, Canada, Namibia, Ethiopia, Belgium, China, Niger, Nigeria, Thailand, Zimbabwe, Ireland, United Kingdom, Australia, United States, Mexico, Sierra Leone, Spain, Djibouti, Egypt, France, Madagascar, Netherlands, Singapore, Slovakia, Suriname, Switzerland, Uzbekistan, Estonia, Israel, Taiwan, Viet Nam, Russian Federation</t>
  </si>
  <si>
    <t>Jl.Manggar Tengah RT.016B/RW.005 Kelekak Datuk , Desa Badau - Kecamatan Badau</t>
  </si>
  <si>
    <t>Recycled/Scrap, China, Indonesia, Brazil</t>
  </si>
  <si>
    <t>TinPT Babel Surya Alam Lestari</t>
  </si>
  <si>
    <t>Komplek Industri dan Pelabuhan Air Kantung, Jelitik Kecamatan Sungailiat, Kabupaten Bangka, Propinsi Kepulauan Bangka Belitung</t>
  </si>
  <si>
    <t>Recycled/Scrap, Indonesia, India, Chile, Argentina, Brazil, Malaysia, Mongolia, Portugal, Colombia, Myanmar, Japan, Austria, Guyana, Cambodia, Ecuador, Hungary, Kazakhstan, Korea, Luxembourg, Peru, Canada, Belgium, Germany, Namibia, Ethiopia, Mexico, China, Australia, Niger, Nigeria, Thailand, Ireland, United Kingdom, Zimbabwe, Switzerland, United States, Sierra Leone, Spain, Egypt, France, Madagascar, Netherlands, Singapore, Slovakia, Djibouti, Kyrgyzstan, Estonia, Israel, Suriname, Taiwan, Russian Federation, Viet Nam</t>
  </si>
  <si>
    <t>TinPT Mitra Stania Prima</t>
  </si>
  <si>
    <t>Jl. Ketapang RT.19/12 Kel. Air Itam Kec. Bukit Intan Pangkal Pinang Provinsi Kepulauan Kepulauan Bangka Belitung</t>
  </si>
  <si>
    <t>Australia, Indonesia, India, Canada, Japan, Chile, Peru, China, United States, Argentina, Austria, Brazil, Guyana, Malaysia, Namibia, Mongolia, Portugal, Kazakhstan, Korea, Belgium, Cambodia, Colombia, Ecuador, Hungary, Luxembourg, Myanmar, Germany, Ethiopia, Taiwan, Niger, Nigeria, Russian Federation, Sierra Leone, Spain, Thailand, Zimbabwe, Djibouti, Egypt, Estonia, France, Ireland, Israel, Madagascar, Netherlands, Singapore, Slovakia, Suriname, Switzerland, United Kingdom, Viet Nam</t>
  </si>
  <si>
    <t>Jl. Kawasan Industri Jelitik, Kec. Sungailiat, Kab., Bangka, Provinsi Kepulauan, Kepulauan Bangka Belitung , Indonesia</t>
  </si>
  <si>
    <t>Recycled/Scrap, Indonesia, India, Malaysia, Brazil, Portugal, Peru, Argentina, Mongolia, Colombia, Myanmar, Chile, Canada, Japan, Germany, Namibia, Austria, Guyana, Cambodia, Ecuador, Kazakhstan, Korea, Luxembourg, Belgium, Hungary, Ethiopia, China, Nigeria, Niger, Thailand, Australia, United Kingdom, Ireland, Switzerland, Spain, Zimbabwe, United States, Singapore, Sierra Leone, Djibouti, Egypt, France, Madagascar, Netherlands, Philippines, Slovakia, Estonia, Israel, Suriname, Poland, Taiwan, Viet Nam, Russian Federation</t>
  </si>
  <si>
    <t>Hang Tuah Road No. 4 Prayun, Tanjung Balai Karimun regional,Kepulauan Riau Province</t>
  </si>
  <si>
    <t>Recycled/Scrap, Indonesia, Brazil, Peru, India, Malaysia, Mongolia, Portugal, Myanmar, Argentina, Colombia, Germany, Austria, Cambodia, Kazakhstan, Guyana, Japan, Canada, Chile, Ecuador, Hungary, Korea, Luxembourg, Namibia, Ethiopia, Belgium, Taiwan, China, Russian Federation, Australia, Niger, Nigeria, Thailand, Zimbabwe, Ireland, United Kingdom, Viet Nam, Sierra Leone, Spain, United States, Switzerland, Djibouti, Egypt, Estonia, France, Israel, Madagascar, Netherlands, Singapore, Slovakia, Suriname</t>
  </si>
  <si>
    <t>RAYA TIMAH ROAD NUMBER 1 MENTOK, WEST BANGKA, BANGKA BELITUNG ISLANDS PROVINCE</t>
  </si>
  <si>
    <t>Recycled/Scrap, Indonesia, India, Canada, Belgium, Malaysia, Brazil, Peru, Estonia, Portugal, Mongolia, Myanmar, Argentina, Colombia, Germany, Japan, China, Chile, Austria, Cambodia, Kazakhstan, Guyana, Ecuador, Hungary, Korea, Luxembourg, Namibia, Ethiopia, Taiwan, Australia, Switzerland, Thailand, Niger, Nigeria, Russian Federation, Zimbabwe, United Kingdom, Viet Nam, Ireland, United States, Sierra Leone, Spain, Egypt, France, Israel, Madagascar, Netherlands, Singapore, Slovakia, Suriname, Djibouti</t>
  </si>
  <si>
    <t>Recycled/Scrap, Indonesia, India</t>
  </si>
  <si>
    <t>TinPT Tinindo Inter Nusa</t>
  </si>
  <si>
    <t>Taiwan, Province Of China</t>
  </si>
  <si>
    <t>No. 1-1, Lane 139, Gong 5th Rd., Lin 39, Wulin Village, 
Longtan Shiang Taoyuang, Taiwan</t>
  </si>
  <si>
    <t>Recycled/Scrap, China, Brazil, Japan, Indonesia, Taiwan</t>
  </si>
  <si>
    <t>TinRui Da Hung</t>
  </si>
  <si>
    <t>Thailand</t>
  </si>
  <si>
    <t>Thailand Smelting and Refining Co. Ltd.
80 Moo 8, Sakdidej Road, T. Vichit, A. Muang, 
Phuket 83000, THAILAND</t>
  </si>
  <si>
    <t>Recycled/Scrap, Thailand, Rwanda, Burundi, Uganda, Indonesia, Myanmar, Brazil, Portugal, Morocco, Australia, China, Peru, Malaysia, Japan, Chile, Canada, Poland, Democratic Republic of Congo, India, Mongolia, Argentina, Colombia, Congo, Austria, Guyana, Cambodia, Kazakhstan, Luxembourg, Angola, Ecuador, Tanzania, Zambia, Korea, Hungary, South Sudan, Sudan, Andorra, Niger, Nigeria, Viet Nam, Germany, Zimbabwe, Russian Federation, Ireland, United Kingdom, Namibia, United States, Ethiopia, Sierra Leone, Spain, Central African Republic, France, Madagascar, Taiwan, Belgium, Egypt, Estonia, Israel, Netherlands, Singapore, Slovakia, Suriname, Switzerland, Djibouti</t>
  </si>
  <si>
    <t>Highway BR 421, KM 1,1 – Ariquemes – Rondonia - Brazil</t>
  </si>
  <si>
    <t>Recycled/Scrap, Brazil, China, Peru, Thailand, Germany, Myanmar, Malaysia, Mongolia, Portugal, Argentina, Namibia, Ethiopia, India, Austria, Chile, Ecuador, Japan, Belgium, Cambodia, Canada, Guyana, Hungary, Kazakhstan, Korea, Luxembourg, Indonesia, Australia, Ireland, Niger, Nigeria, United Kingdom, Colombia, Zimbabwe, France, Madagascar, Sierra Leone, Spain, United States, Burundi, Djibouti, Egypt, Estonia, Israel, Mexico, Netherlands, Slovakia, Suriname, Switzerland</t>
  </si>
  <si>
    <t>TinWhite Solder Metalurgia e Mineracao Ltda.</t>
  </si>
  <si>
    <t>Austria</t>
  </si>
  <si>
    <t>Bergia 33, St. Martin i-S, Styria, Austria A-8543</t>
  </si>
  <si>
    <t>Recycled/Scrap, Austria, Australia, China, Brazil, Canada, Colombia, Argentina, Chile, Belgium, Cambodia, Ecuador, Rwanda, Japan, Ethiopia, India, Germany, Guyana, Hungary, Kazakhstan, Djibouti, Egypt, Ireland, Estonia, Indonesia, France, Israel</t>
  </si>
  <si>
    <t>TungstenWolfram Bergbau und Hutten AG</t>
  </si>
  <si>
    <t>No.300-1, Kejing Community, Haicang Subdistrict, Xiamen Area of China (Fujian) Pilot Free Trade Zone, P.C: 361026</t>
  </si>
  <si>
    <t>Recycled/Scrap, China, Canada, Brazil, Portugal, Japan, United States, Australia, Niger, Nigeria, Peru, Thailand, Mexico, Spain, Rwanda, Germany, Malaysia, Mongolia, Austria, Colombia, Cambodia, Guyana, Kazakhstan, Korea, Luxembourg, Myanmar, Chile, India, Namibia, Argentina, Ecuador, Hungary, Belgium, Democratic Republic of Congo, Taiwan, Russian Federation, Ethiopia, Ireland, United Kingdom, Viet Nam, Switzerland, Indonesia, Djibouti, Egypt, Estonia, France, Israel, Madagascar, Netherlands, Sierra Leone, Singapore, Slovakia, Suriname, Zimbabwe</t>
  </si>
  <si>
    <t>Datun, Gejiu City, Yunnan, China P.R.</t>
  </si>
  <si>
    <t>Recycled/Scrap, China, Singapore, Brazil, Myanmar, United States, India</t>
  </si>
  <si>
    <t>TinYunnan Chengfeng Non-ferrous Metals Co., Ltd.</t>
  </si>
  <si>
    <t>No. 1 Smelting Road, Jinhu West Road, Gejiu Yunnan, China</t>
  </si>
  <si>
    <t>Recycled/Scrap, China, Brazil, Malaysia, Australia, Indonesia, Myanmar, Peru, Canada, Germany, United States, Ethiopia, Belgium, Hong Kong</t>
  </si>
  <si>
    <t>Ganxian Hongjin Industry Zone 2nd Stage, Ganzhou Jiangxi, China</t>
  </si>
  <si>
    <t>Recycled/Scrap, China, Brazil, Colombia, Mongolia, Portugal, Austria, Japan, Malaysia, Myanmar, Argentina, Chile, Ecuador, Guyana, Cambodia, Hungary, Kazakhstan, Korea, Luxembourg, Canada, India, Belgium, Namibia, Peru, Germany, United States, Australia, Ireland, Niger, Nigeria, Spain, United Kingdom, Indonesia, Ethiopia, Madagascar, France, Sierra Leone, Thailand, Egypt, Netherlands, Singapore, Slovakia, Switzerland, Djibouti, Estonia, Israel, Suriname, Zimbabwe, Democratic Republic of Congo, Taiwan, Russian Federation, Viet Nam</t>
  </si>
  <si>
    <t>Changlong Town, Chongyi County, Ganzhou City, Jiangxi Province, PR China</t>
  </si>
  <si>
    <t>Recycled/Scrap, China, Canada, Mexico, Brazil, United States, Australia, Japan, Peru, Guinea, Singapore, Argentina, Chile, Papua New Guinea, Portugal, Spain</t>
  </si>
  <si>
    <t>TungstenJiangxi Yaosheng Tungsten Co., Ltd.</t>
  </si>
  <si>
    <t>Changlong Town, Chongyi County, Ganzhou City, Jiangxi Province, China</t>
  </si>
  <si>
    <t>Recycled/Scrap, China, Indonesia, Brazil, Australia, Canada, Malaysia, Peru, Japan, Russian Federation, Democratic Republic of Congo</t>
  </si>
  <si>
    <t>TungstenJiangxi Xinsheng Tungsten Industry Co., Ltd.</t>
  </si>
  <si>
    <t>Sunrise Project Area of Xiushui Industrial Park, Tonggu, Yichun, Jiangxi, China</t>
  </si>
  <si>
    <t>China, Korea, Kazakhstan</t>
  </si>
  <si>
    <t>TungstenJiangxi Tonggu Non-ferrous Metallurgical &amp; Chemical Co., Ltd.</t>
  </si>
  <si>
    <t>Nanfeng Xiaozhai Malipo town, Malipo county, Yunnan, China</t>
  </si>
  <si>
    <t>China, Brazil, Austria, Canada, Colombia, Japan, Mongolia, Portugal, Korea, Argentina, Belgium, Cambodia, Chile, Ecuador, Guyana, Hungary, India, Kazakhstan, Luxembourg, Malaysia, Myanmar, Ethiopia, Germany, Namibia, Peru, United States, Australia, Ireland, Niger, Nigeria, Spain, United Kingdom, Switzerland, Egypt, France, Indonesia, Israel, Madagascar, Netherlands, Sierra Leone, Singapore, Slovakia, Suriname, Thailand, Zimbabwe, Djibouti, Estonia, Taiwan, Russian Federation, Viet Nam</t>
  </si>
  <si>
    <t>TungstenMalipo Haiyu Tungsten Co., Ltd.</t>
  </si>
  <si>
    <t>No.298 Haijing Road, Xiamen Export Processing Zone Xiamen, Fujian, China</t>
  </si>
  <si>
    <t>Recycled/Scrap, China, Canada, Rwanda, Burundi, Brazil, Australia, Mexico, Niger, Nigeria, Spain, Thailand, Malaysia, United States, Ethiopia, Russian Federation</t>
  </si>
  <si>
    <t>TungstenXiamen Tungsten (H.C.) Co., Ltd.</t>
  </si>
  <si>
    <t>WuDu Industrial Park,Xiushui County,Jiangxi Province</t>
  </si>
  <si>
    <t>China, Canada, Austria, Brazil, Japan, Mongolia, Portugal, Kazakhstan, Korea, Malaysia, Argentina, Belgium, Cambodia, Chile, Ecuador, Guyana, Hungary, India, Luxembourg, Myanmar, Namibia, Ethiopia, Germany, Peru, United States, Australia, Ireland, Niger, Nigeria, Spain, United Kingdom, Djibouti, Egypt, Estonia, France, Indonesia, Israel, Madagascar, Netherlands, Sierra Leone, Slovakia, Suriname, Switzerland, Thailand, Zimbabwe, Colombia, Taiwan, Russian Federation, Viet Nam</t>
  </si>
  <si>
    <t>TungstenJiangxi Gan Bei Tungsten Co., Ltd.</t>
  </si>
  <si>
    <t>Indonesia, Canada, Chile, Germany, Guyana, Japan, Mexico, Peru, Suriname, Switzerland</t>
  </si>
  <si>
    <t>TinCV Venus Inti Perkasa</t>
  </si>
  <si>
    <t>No. 45 Dongyongshan Road, Ganzhou City, Jiangzi Province, China</t>
  </si>
  <si>
    <t>China, India, Brazil, Canada, Japan, Namibia, Ethiopia, Germany, Austria, Colombia, Mongolia, Portugal, Belgium, Argentina, Cambodia, Chile, Ecuador, Guyana, Hungary, Kazakhstan, Korea, Luxembourg, Malaysia, Myanmar, Peru, United States, Indonesia, Australia, Niger, Nigeria, Sierra Leone, Zimbabwe, Ireland, Spain, United Kingdom, Switzerland, Singapore, Egypt, France, Israel, Madagascar, Netherlands, Slovakia, Suriname, Thailand, Djibouti, Estonia, Taiwan, Viet Nam, Russian Federation</t>
  </si>
  <si>
    <t>TungstenGanzhou Seadragon W &amp; Mo Co., Ltd.</t>
  </si>
  <si>
    <t>Kawasan Industri san Pelabuhan Jelitik Sunailiat, Kepulauan Bangka Belitung Province</t>
  </si>
  <si>
    <t>Indonesia, India, Argentina, Brazil, Colombia, Germany, Canada, Austria, Guyana, Mongolia, Portugal, Belgium, Cambodia, Chile, Ecuador, Hungary, Ethiopia, Japan, Kazakhstan, Namibia, China, Australia, Ireland, Thailand, Djibouti, Egypt, Estonia, France, Niger, Nigeria, Israel, Sierra Leone, Spain, Madagascar, Singapore, Slovakia, Malaysia, Myanmar, Peru, Korea, Luxembourg, Taiwan, Zimbabwe, United Kingdom, Russian Federation, Viet Nam, United States, Netherlands, Switzerland, Suriname</t>
  </si>
  <si>
    <t>TinPT ATD Makmur Mandiri Jaya</t>
  </si>
  <si>
    <t>Sizhuyuan, Suxian District, Chenzhou City, Hunan Province, China</t>
  </si>
  <si>
    <t>Recycled/Scrap, China, Austria, Brazil, Japan, Mongolia, Portugal, Canada, Namibia, India, Argentina, Cambodia, Chile, Ecuador, Guyana, Hungary, Kazakhstan, Korea, Luxembourg, Malaysia, Myanmar, Germany, Belgium, Ethiopia, Peru, Colombia, Ireland, Niger, Nigeria, Spain, United Kingdom, United States, Australia, Indonesia, Egypt, France, Israel, Madagascar, Netherlands, Sierra Leone, Slovakia, Suriname, Switzerland, Thailand, Zimbabwe, Djibouti, Singapore, Estonia, Taiwan, Russian Federation, Viet Nam</t>
  </si>
  <si>
    <t>TungstenChenzhou Diamond Tungsten Products Co., Ltd.</t>
  </si>
  <si>
    <t>Germany</t>
  </si>
  <si>
    <t>Plant Goslar, Im Schleeke 78-91, 38642 Goslar</t>
  </si>
  <si>
    <t>Recycled/Scrap, Portugal, Canada, Germany, Australia, Spain, Brazil, Austria, Colombia, Mongolia, Mozambique, Korea, Guyana, Argentina, Cambodia, Chile, Ecuador, Kazakhstan, Luxembourg, Malaysia, Myanmar, Japan, Hungary, Namibia, India, Ethiopia, Belgium, Peru, China, Niger, Nigeria, United States, Ireland, United Kingdom, Sierra Leone, Zimbabwe, Thailand, Rwanda, Djibouti, Egypt, France, Madagascar, Netherlands, Singapore, Slovakia, Switzerland, Estonia, Indonesia, Israel, Suriname, Taiwan, Viet Nam, Russian Federation</t>
  </si>
  <si>
    <t>TungstenH.C. Starck Tungsten GmbH</t>
  </si>
  <si>
    <t>Plant Rhina, Ferroweg 1, 79725 Laufenburg (Baden)</t>
  </si>
  <si>
    <t>Recycled/Scrap, Germany, Portugal, Australia, Canada, Brazil, Argentina, Austria, Cambodia, Chile, Spain, Colombia, Mongolia, Guyana, Ecuador, Hungary, Japan, Kazakhstan, Malaysia, Korea, Luxembourg, Myanmar, Ethiopia, Mozambique, China, Burundi, India, Namibia, Niger, Nigeria, Rwanda, Zimbabwe, Sierra Leone, Belgium, Switzerland, Thailand, Djibouti, Egypt, Estonia, France, Indonesia, Ireland, Israel, Netherlands, Slovakia, Suriname, United Kingdom, United States, Madagascar, Singapore</t>
  </si>
  <si>
    <t>TungstenH.C. Starck Smelting GmbH &amp; Co. KG</t>
  </si>
  <si>
    <t>Viet Nam</t>
  </si>
  <si>
    <t>Hamlet 11, Ha Thuong commune, Dai Tu Dist., Thai Nguyen, Vietnam</t>
  </si>
  <si>
    <t>Recycled/Scrap, Namibia, Austria, Brazil, Colombia, Canada, Portugal, Japan, Mongolia, India, Ethiopia, Myanmar, Ecuador, Guyana, Argentina, Belgium, Cambodia, Chile, Hungary, Kazakhstan, Korea, Luxembourg, Malaysia, Peru, Germany, China, Australia, Niger, Nigeria, Spain, United States, Ireland, United Kingdom, Sierra Leone, Zimbabwe, Thailand, Indonesia, Egypt, France, Israel, Madagascar, Netherlands, Singapore, Slovakia, Suriname, Switzerland, Djibouti, Estonia, Viet Nam, Taiwan, Russian Federation</t>
  </si>
  <si>
    <t>TungstenMasan Tungsten Chemical LLC (MTC)</t>
  </si>
  <si>
    <t>Ganzhou City, Jiangxi Province, P.R.China</t>
  </si>
  <si>
    <t>Recycled/Scrap, China, Japan, United States</t>
  </si>
  <si>
    <t>TungstenJiangwu H.C. Starck Tungsten Products Co., Ltd.</t>
  </si>
  <si>
    <t>No10, Wenqing Road, Zhanggong District, Ganzhou, Jiangxi</t>
  </si>
  <si>
    <t>China, Australia, Brazil, Canada, Thailand, Mozambique</t>
  </si>
  <si>
    <t>TungstenGanzhou Haichuang Tungsten Co., Ltd.</t>
  </si>
  <si>
    <t>Russian Federation</t>
  </si>
  <si>
    <t>Nalchik, the Kabardino-Balkar Republic, Russia</t>
  </si>
  <si>
    <t>Recycled/Scrap, Brazil, China, Peru, Austria, Canada, Japan, Mongolia, Portugal, Argentina, Belgium, Cambodia, Chile, Ecuador, Guyana, Hungary, India, Kazakhstan, Korea, Luxembourg, Malaysia, Myanmar, Namibia, Australia, Germany, Ethiopia, Ireland, Niger, Nigeria, Spain, United Kingdom, United States, Egypt, France, Madagascar, Netherlands, Sierra Leone, Slovakia, Suriname, Switzerland, Thailand, Zimbabwe, Djibouti, Indonesia, Estonia, Israel, Colombia, Russian Federation, Taiwan, Democratic Republic of Congo, Viet Nam</t>
  </si>
  <si>
    <t>TungstenHydrometallurg, JSC</t>
  </si>
  <si>
    <t>Unecha town, Bryansk Region, Russia</t>
  </si>
  <si>
    <t>Recycled/Scrap, United States, Russian Federation</t>
  </si>
  <si>
    <t>Belgium</t>
  </si>
  <si>
    <t>Nieuwe Dreef 33, Beerse, Belgium</t>
  </si>
  <si>
    <t>Recycled/Scrap, Belgium, Brazil, Japan, Peru, Malaysia, Myanmar, Argentina, Mongolia, Portugal, Colombia, Korea, Cambodia, Kazakhstan, Canada, India, Guyana, Austria, Chile, Ecuador, Hungary, Luxembourg, Spain, Namibia, Ethiopia, Germany, China, Niger, Nigeria, Thailand, Sierra Leone, United States, Ireland, United Kingdom, Indonesia, Australia, Zimbabwe, Netherlands, Djibouti, Egypt, France, Madagascar, Singapore, Slovakia, Switzerland, Estonia, Israel, Suriname, Democratic Republic of Congo, Taiwan, Russian Federation, Viet Nam</t>
  </si>
  <si>
    <t>Zhongduan Soiuth Road, Industry Park Zone, Xinfeng County</t>
  </si>
  <si>
    <t>China, Thailand</t>
  </si>
  <si>
    <t>TungstenXinfeng Huarui Tungsten &amp; Molybdenum New Material Co., Ltd.</t>
  </si>
  <si>
    <t>3/2 Street, Thai Nguyen, Thai Nguyen</t>
  </si>
  <si>
    <t>Thailand, Viet Nam, Andorra</t>
  </si>
  <si>
    <t>TinThai Nguyen Mining and Metallurgy Co., Ltd.</t>
  </si>
  <si>
    <t>Dusun Padang RT07, Desa Mentawak, Kecamatan Kelapa Kampit, Provinsi Kepulauan Kepulauan Bangka Belitung, Indonesia</t>
  </si>
  <si>
    <t>Recycled/Scrap, Indonesia, China, Australia</t>
  </si>
  <si>
    <t>TinPT Menara Cipta Mulia</t>
  </si>
  <si>
    <t>Wugong Longshan Laohu Guxiang Village 1, Chaoan Zone of Chaozhou, Guangdong</t>
  </si>
  <si>
    <t>Recycled/Scrap, China</t>
  </si>
  <si>
    <t>TinGuangdong Hanhe Non-Ferrous Metal Co., Ltd.</t>
  </si>
  <si>
    <t>Jl.Ketapang, Kawasan Industri, Kota Pangkalpinang</t>
  </si>
  <si>
    <t>India, Indonesia, China, Brazil, Colombia, Ethiopia, Malaysia, Mongolia, Myanmar, Peru, Portugal, Japan, Argentina, Austria, Belgium, Cambodia, Canada, Chile, Ecuador, Germany, Guyana, Hungary, Kazakhstan, Korea, Luxembourg, Namibia, Australia, France, Ireland, Madagascar, Niger, Nigeria, Sierra Leone, Spain, Thailand, United Kingdom, United States, Djibouti, Egypt, Estonia, Israel, Netherlands, Singapore, Slovakia, Suriname, Switzerland, Zimbabwe</t>
  </si>
  <si>
    <t>TinPT Bangka Serumpun</t>
  </si>
  <si>
    <t>905 Fern Hill Road, West Chester, PA 19380</t>
  </si>
  <si>
    <t>United States, Recycled/Scrap</t>
  </si>
  <si>
    <t>TinTin Technology &amp; Refining</t>
  </si>
  <si>
    <t>Desa Pasir Putih, Kecamatan Tukak Sadai, Kabupaten Bangka Selatan, Bangka Belitung</t>
  </si>
  <si>
    <t>Due diligence results pending</t>
  </si>
  <si>
    <t>Rwanda</t>
  </si>
  <si>
    <t>Karuruma-Jabana, Kigali, Rwanda</t>
  </si>
  <si>
    <t>TinLuna Smelter, Ltd.</t>
  </si>
  <si>
    <t>Sheshan Village, Nanyang Industrial Zone, Shanghang County, Longyan City, Fujian Province</t>
  </si>
  <si>
    <t>TungstenFujian Ganmin RareMetal Co., Ltd.</t>
  </si>
  <si>
    <t>No. 103, Section 3, Zhongshan Road, Fangliao Township, Pingtung County, Taiwan</t>
  </si>
  <si>
    <t>Recycled/Scrap</t>
  </si>
  <si>
    <t>TungstenLianyou Metals Co., Ltd.</t>
  </si>
  <si>
    <t>TinFabrica Auricchio Industria e Comercio Ltda.</t>
  </si>
  <si>
    <t>TinOMSA</t>
  </si>
  <si>
    <t>TinINDONESIAN STATE TIN CORPORATION MENTOK SMELTER</t>
  </si>
  <si>
    <t>Mr. Shan Wenzhi</t>
  </si>
  <si>
    <t>ccxyswz@sina.com</t>
  </si>
  <si>
    <t xml:space="preserve">Guiyang County, Hunan Province, Lu Feng Lei Daling street child Long Industrial Park 
</t>
  </si>
  <si>
    <t>Ms. Tang</t>
  </si>
  <si>
    <t>2508891618@qq.com</t>
  </si>
  <si>
    <t>GoldHunan Guiyang yinxing Nonferrous Smelting Co., Ltd.</t>
  </si>
  <si>
    <t>Osaka, Kansai, Japan</t>
  </si>
  <si>
    <t>pub@mint.go.jp</t>
  </si>
  <si>
    <t>GoldJapan Mint</t>
  </si>
  <si>
    <t>Turkey</t>
  </si>
  <si>
    <t>Istanbul, Istanbul Province</t>
  </si>
  <si>
    <t>Bünyamin Orhan</t>
  </si>
  <si>
    <t>bunyamin.orhan@atasay.com</t>
  </si>
  <si>
    <t>GoldAtasay Kuyumculuk Sanayi Ve Ticaret A.S.</t>
  </si>
  <si>
    <t>Huntsville, AL</t>
  </si>
  <si>
    <t>Kevin Cann</t>
  </si>
  <si>
    <t>Kevin.Cann@kennametal.com</t>
  </si>
  <si>
    <t>TungstenKennametal Huntsville</t>
  </si>
  <si>
    <t>226# BinJiang East Road, Jiujiang City, JiangXi Province, China</t>
  </si>
  <si>
    <t>Janny</t>
  </si>
  <si>
    <t>janny@jiujiangjx.com</t>
  </si>
  <si>
    <t>TantalumJiuJiang JinXin Nonferrous Metals Co., Ltd.</t>
  </si>
  <si>
    <t>No. 62, Jiuhu Road, Jiujiang City, Jiangxi 
Province, China, P.C: 332014</t>
  </si>
  <si>
    <t>Ms. Lynn Chan</t>
  </si>
  <si>
    <t>import@jjtanbre.com.cn</t>
  </si>
  <si>
    <t>TantalumJiujiang Tanbre Co., Ltd.</t>
  </si>
  <si>
    <t>Daiki Kuwahara</t>
  </si>
  <si>
    <t>d-kuwahara@ml.allied-material.co.jp</t>
  </si>
  <si>
    <t>He Yu Village, He Yu Town, Luanchuan County, Luoyang City, Henan Province</t>
  </si>
  <si>
    <t>Yanhua Liu</t>
  </si>
  <si>
    <t>liuyanhua@cn.cmoc.com</t>
  </si>
  <si>
    <t>TungstenChina Molybdenum Co., Ltd.</t>
  </si>
  <si>
    <t>47 Aza Maseguchi, Kanaya Tamura-machi, Koriyama-shi, Fukushima, 963-0725, JAPAN</t>
  </si>
  <si>
    <t>Yoshimasa Uozumi</t>
  </si>
  <si>
    <t>cyuozumi@asaka.co.jp</t>
  </si>
  <si>
    <t>TantalumAsaka Riken Co., Ltd.</t>
  </si>
  <si>
    <t>284 Nishinokyo-cho Nara-shi Nara Japan</t>
  </si>
  <si>
    <t>Ohura Soichiro</t>
  </si>
  <si>
    <t>ohura.soichiro@ohura.co.jp</t>
  </si>
  <si>
    <t>GoldOhura Precious Metal Industry Co., Ltd.</t>
  </si>
  <si>
    <t>Krasnoyarsk, Russian Federation</t>
  </si>
  <si>
    <t>Svetlana Chetverikova</t>
  </si>
  <si>
    <t>SChetverikova@krastsvetmet.ru</t>
  </si>
  <si>
    <t>GoldOJSC "The Gulidov Krasnoyarsk Non-Ferrous Metals Plant" (OJSC Krastsvetmet)</t>
  </si>
  <si>
    <t>OJSC Prioksky Non-Ferrous Metals Plant, Kasimov, Prioksky District, Ryazan region, 391303, Russia</t>
  </si>
  <si>
    <t>Vladimir Sonkin</t>
  </si>
  <si>
    <t>pzcm@zvetmet.ru</t>
  </si>
  <si>
    <t>GoldPrioksky Plant of Non-Ferrous Metals</t>
  </si>
  <si>
    <t>Korea, Republic Of</t>
  </si>
  <si>
    <t>180 Unyong-ri, Dunpo-myeon, Asan-si, Chungcheongnam-do, South Korea</t>
  </si>
  <si>
    <t>Mr. JeUk You</t>
  </si>
  <si>
    <t>juyou@torecom.co.kr</t>
  </si>
  <si>
    <t>GoldTorecom</t>
  </si>
  <si>
    <t>Kazakhstan</t>
  </si>
  <si>
    <t>Ulba Metallurgical Plant JSC, 102, Abay Ave., 070005, Ust-Kamenogorsk, Republic of Kazakhstan</t>
  </si>
  <si>
    <t>Valerie Domas</t>
  </si>
  <si>
    <t>DomasVV@ulba.kz</t>
  </si>
  <si>
    <t>TantalumUlba Metallurgical Plant JSC</t>
  </si>
  <si>
    <t>Switzerland</t>
  </si>
  <si>
    <t>Mendrisio, Ticino, Switzerland</t>
  </si>
  <si>
    <t>Christoph Wild (Co-CEO)</t>
  </si>
  <si>
    <t>christoph.wild@argor.com</t>
  </si>
  <si>
    <t>GoldArgor-Heraeus S.A.</t>
  </si>
  <si>
    <t>GoldAsaka Riken Co., Ltd.</t>
  </si>
  <si>
    <t>Gian Fierra</t>
  </si>
  <si>
    <t>gianfierra21@outlook.com</t>
  </si>
  <si>
    <t>Saganoseki, Kitaamabe District, Ōita Prefecture, Japan</t>
  </si>
  <si>
    <t>Ryosuke Tawara</t>
  </si>
  <si>
    <t>r_tawara@ppcu.co.jp</t>
  </si>
  <si>
    <t>GoldJX Nippon Mining &amp; Metals Co., Ltd.</t>
  </si>
  <si>
    <t>Ba Bao Shu Industry Park, Zha Dian Town, Gejiu City, Honghe, Yunnan Province</t>
  </si>
  <si>
    <t>Kou Jingjing</t>
  </si>
  <si>
    <t>1553724507@qq.com</t>
  </si>
  <si>
    <t>TinGejiu Kai Meng Industry and Trade LLC</t>
  </si>
  <si>
    <t>Ust-Kamenogorsk, Kazakhstan</t>
  </si>
  <si>
    <t>kazzinc@kazzinc.com</t>
  </si>
  <si>
    <t>GoldKazzinc</t>
  </si>
  <si>
    <t>Shandong Road, Penglai, Yantai, Shandong, China</t>
  </si>
  <si>
    <t>Ms. SU Jia (President)</t>
  </si>
  <si>
    <t>sujia928@126.com</t>
  </si>
  <si>
    <t>GoldPenglai Penggang Gold Industry Co., Ltd.</t>
  </si>
  <si>
    <t>Kuki, Saitama, Japan</t>
  </si>
  <si>
    <t>Naoji Yamada</t>
  </si>
  <si>
    <t>nao-yamada@tokuriki-kanda.co.jp</t>
  </si>
  <si>
    <t>GoldTokuriki Honten Co., Ltd.</t>
  </si>
  <si>
    <t>West Changjiang Road, Tongling City, Anhui Province, China, 244001</t>
  </si>
  <si>
    <t>Mr. Wan (万经理)</t>
  </si>
  <si>
    <t>Wan.J@jyqh.com.cn</t>
  </si>
  <si>
    <t>GoldTongling Nonferrous Metals Group Co., Ltd.</t>
  </si>
  <si>
    <t>ul. M. Skłodowskiej-Curie 48, 59-301 Lubin, Poland</t>
  </si>
  <si>
    <t>Oskar Filipowski</t>
  </si>
  <si>
    <t>Oskar.Filipowski@kghm.com</t>
  </si>
  <si>
    <t>GoldKGHM Polska Miedz Spolka Akcyjna</t>
  </si>
  <si>
    <t>Nova Lima, Brazil</t>
  </si>
  <si>
    <t>Jose Roberto Vago</t>
  </si>
  <si>
    <t>JRVago@AngloGoldAshanti.com.br</t>
  </si>
  <si>
    <t>GoldAngloGold Ashanti Corrego do Sitio Mineracao</t>
  </si>
  <si>
    <t>Dan Weaver</t>
  </si>
  <si>
    <t>dweaver@alent.com</t>
  </si>
  <si>
    <t>Huangshi City, Huabei, China</t>
  </si>
  <si>
    <t>Mr. Tianmu Li (李天沐)</t>
  </si>
  <si>
    <t>452229609@qq.com</t>
  </si>
  <si>
    <t>GoldDaye Non-Ferrous Metals Mining Ltd.</t>
  </si>
  <si>
    <t>Salt Lake City, Utah</t>
  </si>
  <si>
    <t>David Dorris</t>
  </si>
  <si>
    <t>david.dorris@asahirefining.com</t>
  </si>
  <si>
    <t>GoldAsahi Refining USA Inc.</t>
  </si>
  <si>
    <t>Canada</t>
  </si>
  <si>
    <t>Brampton, Ontario, Canada</t>
  </si>
  <si>
    <t>GoldAsahi Refining Canada Ltd.</t>
  </si>
  <si>
    <t>131 Lenina st  (new name - Uspensky Avenue), Verhnjaja Pyshma city, 
Sverdlovsk region, 624097 Russia</t>
  </si>
  <si>
    <t>u.tukalova@ezocm.ru</t>
  </si>
  <si>
    <t>GoldJSC Ekaterinburg Non-Ferrous Metal Processing Plant</t>
  </si>
  <si>
    <t>Castel San Pietro, Ticino, Switzerland</t>
  </si>
  <si>
    <t>Oliver Demierre</t>
  </si>
  <si>
    <t>olivier@mks.ch</t>
  </si>
  <si>
    <t>GoldPAMP S.A.</t>
  </si>
  <si>
    <t>Laizhou, Yantai Prefecture, Shandong Province, China</t>
  </si>
  <si>
    <t>Jiang Guochang 姜国昌</t>
  </si>
  <si>
    <t>ir@sd-gold.com</t>
  </si>
  <si>
    <t>GoldThe Refinery of Shandong Gold Mining Co., Ltd.</t>
  </si>
  <si>
    <t>2781 Townline Road, Alden, NY 14004 USA</t>
  </si>
  <si>
    <t>Mr. Michael Mikolay</t>
  </si>
  <si>
    <t>MMikolay@unitedpmr.com</t>
  </si>
  <si>
    <t>GoldUnited Precious Metal Refining, Inc.</t>
  </si>
  <si>
    <t>Mariano Pero (General Manager)</t>
  </si>
  <si>
    <t>mpero@omsabo.com</t>
  </si>
  <si>
    <t>2501 Camp Avenue, Carrollton, TX 75006 USA</t>
  </si>
  <si>
    <t>Debie Laughlin</t>
  </si>
  <si>
    <t>DLaughlin@uct.com</t>
  </si>
  <si>
    <t>TantalumQuantumClean</t>
  </si>
  <si>
    <t>Isa Suhardiman</t>
  </si>
  <si>
    <t>isa.suhardiman@gmail.com</t>
  </si>
  <si>
    <t>Hoboken, Belgium</t>
  </si>
  <si>
    <t>Jan Robbroeckx</t>
  </si>
  <si>
    <t>jan.robbroeckx@eu.umicore.com</t>
  </si>
  <si>
    <t>GoldUmicore S.A. Business Unit Precious Metals Refining</t>
  </si>
  <si>
    <t>Dr. Markus Zumdick</t>
  </si>
  <si>
    <t>markus.zumdick@hcstarck.com</t>
  </si>
  <si>
    <t>Mr. Mirek Banaczkowski</t>
  </si>
  <si>
    <t>Mirek.Banaczkowski@mr.masangroup.com</t>
  </si>
  <si>
    <t>5, I-3A Road, Map Ta Phut Industrial Estate, Rayong 21150, Thailand</t>
  </si>
  <si>
    <t>Frank Habig</t>
  </si>
  <si>
    <t>Frank.Habig@taniobis.com</t>
  </si>
  <si>
    <t>TantalumH.C. Starck Co., Ltd.</t>
  </si>
  <si>
    <t>Mexico</t>
  </si>
  <si>
    <t>Carlos Salazar 15, 67192 Matamoros, Tamaulipas, Mexico</t>
  </si>
  <si>
    <t>Carlota Garza</t>
  </si>
  <si>
    <t>CarlotaGarza@kemet.com</t>
  </si>
  <si>
    <t>TantalumKEMET Blue Metals</t>
  </si>
  <si>
    <t>CID002816</t>
  </si>
  <si>
    <t>PT Sukses Inti Makmur</t>
  </si>
  <si>
    <t>Jl. Raya Petikan RT 007 / RW 03. Dusun Petikan, Desa</t>
  </si>
  <si>
    <t>Temmy Njoto</t>
  </si>
  <si>
    <t>temmy.njoto@gmail.com</t>
  </si>
  <si>
    <t>TinPT Sukses Inti Makmur</t>
  </si>
  <si>
    <t>Jenni Kusmiadi</t>
  </si>
  <si>
    <t>jennikusmiadi@yahoo.co.id</t>
  </si>
  <si>
    <t>Miss Qi Yin</t>
  </si>
  <si>
    <t>qiyin@minmetals.com</t>
  </si>
  <si>
    <t>No. 13 Gong 1st Rd. Dayuan Township, Taoyuan Country, Taiwan 33759 R.O.C.</t>
  </si>
  <si>
    <t>Serena Tsai</t>
  </si>
  <si>
    <t>serena@sing-way.com</t>
  </si>
  <si>
    <t>GoldSingway Technology Co., Ltd.</t>
  </si>
  <si>
    <t>Zimbabwe</t>
  </si>
  <si>
    <t>No. 1 George Drive, Msasa, Harare, Zimbabwe</t>
  </si>
  <si>
    <t>Fradreck Kunaka (Acting Chief Executive Officer)</t>
  </si>
  <si>
    <t>fkunaka@fpr.co.zw</t>
  </si>
  <si>
    <t>GoldFidelity Printers and Refiners Ltd.</t>
  </si>
  <si>
    <t>Shandong, China</t>
  </si>
  <si>
    <t>sd002237@163.com</t>
  </si>
  <si>
    <t>GoldShandong Humon Smelting Co., Ltd.</t>
  </si>
  <si>
    <t>1st Workshop Minxing Industrial Estate Minkang Road, Minzhi Baoan, Shenzhen,Guangdong, China</t>
  </si>
  <si>
    <t>GoldSmelter Not Listed</t>
  </si>
  <si>
    <t>Uganda</t>
  </si>
  <si>
    <t>Kampala Road, Entebbe, Wakiso</t>
  </si>
  <si>
    <t>Alain Goetz</t>
  </si>
  <si>
    <t>admin@agr-afr.com</t>
  </si>
  <si>
    <t>GoldAfrican Gold Refinery</t>
  </si>
  <si>
    <t>Ghana</t>
  </si>
  <si>
    <t>Kotoka International Airport Along Gate 44 Post Office Box PMB CT 138 Accra</t>
  </si>
  <si>
    <t>Anil Kansara</t>
  </si>
  <si>
    <t>akansara@gcr-Itd.com</t>
  </si>
  <si>
    <t>GoldGold Coast Refinery</t>
  </si>
  <si>
    <t>Smelting Chemical Industry Park, Jinding Industry Park, Linxi county, Chifeng city, Inner Mongolia</t>
  </si>
  <si>
    <t>Mr. Zhao Lizhi (Sale Director)</t>
  </si>
  <si>
    <t>406815194@qq.com</t>
  </si>
  <si>
    <t>TinChifeng Dajingzi Tin Industry Co., Ltd.</t>
  </si>
  <si>
    <t>34-29 Dojang-ro, Chopyeong-myeon, Jincheon-gun, Chungcheongbuk-do, Korea</t>
  </si>
  <si>
    <t>Mr. JooHwan Choi</t>
  </si>
  <si>
    <t>jhchoi2@tsk.co.kr</t>
  </si>
  <si>
    <t>GoldDS PRETECH Co., Ltd.</t>
  </si>
  <si>
    <t>6-15-13 Minami-cho, Fuchu-shi, Tokyo, 1830026 Japan</t>
  </si>
  <si>
    <t>Seigo Mukoyama</t>
  </si>
  <si>
    <t>smukoyama@aida-j.jp</t>
  </si>
  <si>
    <t>GoldAida Chemical Industries Co., Ltd.</t>
  </si>
  <si>
    <t>Gedung Aneka Tambang, Jl. Letjen TB Simatupang No. 1 Lingkar Selatan, Tanjung Barat, Jakarta 12530, Indonesia</t>
  </si>
  <si>
    <t>Diana Budiani Rahmawati</t>
  </si>
  <si>
    <t>diana@pttimah.co.id</t>
  </si>
  <si>
    <t>GoldPT Aneka Tambang (Persero) Tbk</t>
  </si>
  <si>
    <t>TantalumH.C. Starck Tantalum and Niobium GmbH</t>
  </si>
  <si>
    <t>45 Industrial Place, Newton, MA 02461-1951</t>
  </si>
  <si>
    <t>Mark Smolinsky</t>
  </si>
  <si>
    <t>mark.smolinsky@taniobis.com</t>
  </si>
  <si>
    <t>TantalumH.C. Starck Inc.</t>
  </si>
  <si>
    <t>Chang Yuzhong</t>
  </si>
  <si>
    <t>dept1@cniecjx.com.cn</t>
  </si>
  <si>
    <t>Robert-Friese-Straße 4, 07629 Hermsdorf</t>
  </si>
  <si>
    <t>Mandy von der Goenne</t>
  </si>
  <si>
    <t>mandy.vondergoenne@taniobis.com</t>
  </si>
  <si>
    <t>TantalumH.C. Starck Hermsdorf GmbH</t>
  </si>
  <si>
    <t>Ms. Huang</t>
  </si>
  <si>
    <t>13426541408@126.com</t>
  </si>
  <si>
    <t>Philippines</t>
  </si>
  <si>
    <t>Unit D 1&amp;2 Greenmiles Compound, Iglesia ni Cristo St., Sta. Rosa 1, Marilao, Bulacan, Philippines P.C. 3019</t>
  </si>
  <si>
    <t>Lily Zhang</t>
  </si>
  <si>
    <t>josephine08@163.com</t>
  </si>
  <si>
    <t>TungstenPhilippine Chuangxin Industrial Co., Inc.</t>
  </si>
  <si>
    <t>Yvette</t>
  </si>
  <si>
    <t>251106295@qq.com</t>
  </si>
  <si>
    <t>Mr. Achmad Albani</t>
  </si>
  <si>
    <t>albani7878@yahoo.com</t>
  </si>
  <si>
    <t>NO.98hujiabian road fengxin jiangxi China</t>
  </si>
  <si>
    <t>Jocelyn Liu</t>
  </si>
  <si>
    <t>jocelynliu@qq.com</t>
  </si>
  <si>
    <t>TantalumJiangxi Dinghai Tantalum &amp; Niobium Co., Ltd.</t>
  </si>
  <si>
    <t>Schwenninger Straße 13, 75119 Pforzheim</t>
  </si>
  <si>
    <t>Stefan Helmling</t>
  </si>
  <si>
    <t>helmling@wieland-edelmetalle.de</t>
  </si>
  <si>
    <t>GoldWIELAND Edelmetalle GmbH</t>
  </si>
  <si>
    <t>18 Kosyakova Street, 1140730 Roshal, Russian Federation</t>
  </si>
  <si>
    <t>German Veisman</t>
  </si>
  <si>
    <t>german@nordmet.ch</t>
  </si>
  <si>
    <t>Jiu Er Industrial Area, Jun Men Ling Town, HuiChang County, Ganzhou City, Jiangxi Province, China</t>
  </si>
  <si>
    <t>Mr. Peng Xu</t>
  </si>
  <si>
    <t>470977527@qq.com</t>
  </si>
  <si>
    <t>TinHuiChang Hill Tin Industry Co., Ltd.</t>
  </si>
  <si>
    <t>North Macedonia</t>
  </si>
  <si>
    <t>Strchek 91B 1230, Balin Dol, North Macedonia</t>
  </si>
  <si>
    <t>Simon Harris</t>
  </si>
  <si>
    <t>simon.harris@metalysis.com</t>
  </si>
  <si>
    <t>TantalumPower Resources Ltd.</t>
  </si>
  <si>
    <t>Sapia Tower 11F, 1-7-12 Marunouchi, Chiyoda-ku, Tokyo, 100-0005, Japan</t>
  </si>
  <si>
    <t>Takatsugu Motoki (Assistant General Manager)</t>
  </si>
  <si>
    <t>t-motoki@asahipretec.com</t>
  </si>
  <si>
    <t>GoldAsahi Pretec Corp.</t>
  </si>
  <si>
    <t>Hamburg, Germany</t>
  </si>
  <si>
    <t>Steffi Greif</t>
  </si>
  <si>
    <t>s.greif@aurubis.com</t>
  </si>
  <si>
    <t>GoldAurubis AG</t>
  </si>
  <si>
    <t>1, Lenin Str., Verkhnaya Pyshma, Sverdlovsk region, 624091</t>
  </si>
  <si>
    <t>aouralem@elem.ru</t>
  </si>
  <si>
    <t>GoldJSC Uralelectromed</t>
  </si>
  <si>
    <t>Ningxia Orient Tantalum Industry Co. Ltd., No. 119 Yejin Road, Dawukou District, Shizuishan City, 753000 Ningxia, China</t>
  </si>
  <si>
    <t>Mr. Chen Wu</t>
  </si>
  <si>
    <t>chenw_nniec@otic.com.cn</t>
  </si>
  <si>
    <t>TantalumNingxia Orient Tantalum Industry Co., Ltd.</t>
  </si>
  <si>
    <t>CID001402</t>
  </si>
  <si>
    <t>PT Babel Inti Perkasa</t>
  </si>
  <si>
    <t>Jl. Tengah Dusun Lintang RT.01/RW.01 Desa Lintang East Belitung</t>
  </si>
  <si>
    <t>Venny K</t>
  </si>
  <si>
    <t>venny@imligroup.com</t>
  </si>
  <si>
    <t>PO Box 398, Depew, NY, USA 14043</t>
  </si>
  <si>
    <t>Roger Showalter</t>
  </si>
  <si>
    <t>roger@buffalotungsten.com</t>
  </si>
  <si>
    <t>TungstenNiagara Refining LLC</t>
  </si>
  <si>
    <t>Phase 3 Block 15-A Lot 1, Cavite Economic Zone, 4106 Rosario Cavite, Philippines</t>
  </si>
  <si>
    <t>Ms. Vangie Punongbayan</t>
  </si>
  <si>
    <t>eb.punongbayan@omp.com.ph</t>
  </si>
  <si>
    <t>TinO.M. Manufacturing Philippines, Inc.</t>
  </si>
  <si>
    <t>Im Altgefall 12 D-75181 Pforzheim Germany</t>
  </si>
  <si>
    <t>Fabian Gall</t>
  </si>
  <si>
    <t>FGall@doduco.net</t>
  </si>
  <si>
    <t>GoldDODUCO Contacts and Refining GmbH</t>
  </si>
  <si>
    <t>Novosibirsk Refinery Plant 103 Kirov Street, Novosibirsk 630008 Russia</t>
  </si>
  <si>
    <t>Kirill Guzenkov</t>
  </si>
  <si>
    <t>gkv@nok.ru</t>
  </si>
  <si>
    <t>GoldOJSC Novosibirsk Refinery</t>
  </si>
  <si>
    <t>RUA SÃO MARCOS, 237 DISTRITO INDUSTRIAL</t>
  </si>
  <si>
    <t>Yuri Darian</t>
  </si>
  <si>
    <t>aclmetais@aclmetais.com.br</t>
  </si>
  <si>
    <t>TungstenACL Metais Eireli</t>
  </si>
  <si>
    <t>Le Van Kien</t>
  </si>
  <si>
    <t>lekien75@gmail.com</t>
  </si>
  <si>
    <t>Kanzlerstrasse 17, 75175 Pforzheim, Germany</t>
  </si>
  <si>
    <t>Karl Heinz</t>
  </si>
  <si>
    <t>karl-heinz.flach@agosi.de</t>
  </si>
  <si>
    <t>GoldAllgemeine Gold-und Silberscheideanstalt A.G.</t>
  </si>
  <si>
    <t>Uzbekistan</t>
  </si>
  <si>
    <t>Almalyk, Tashkent Province, Uzbekistan</t>
  </si>
  <si>
    <t>Mr. Rustam Halilov (Export Manager)</t>
  </si>
  <si>
    <t>r.halilov@agmk.uz</t>
  </si>
  <si>
    <t>GoldAlmalyk Mining and Metallurgical Complex (AMMC)</t>
  </si>
  <si>
    <t>Exotech, Inc., 1851 Blount Road, Pompano Beach, FL 33069 USA</t>
  </si>
  <si>
    <t>Mark Gussak</t>
  </si>
  <si>
    <t>mark@exotech.com</t>
  </si>
  <si>
    <t>TantalumExotech Inc.</t>
  </si>
  <si>
    <t>Xinhui, Jiangmen, Guangdong, China</t>
  </si>
  <si>
    <t>Mr. Zheng</t>
  </si>
  <si>
    <t>xyz@uil.com.hk</t>
  </si>
  <si>
    <t>TantalumF&amp;X Electro-Materials Ltd.</t>
  </si>
  <si>
    <t>Rua do Estanho, 123, Ariquemes, Rondônia, Brasil</t>
  </si>
  <si>
    <t>Ivan Cardoso</t>
  </si>
  <si>
    <t>ivan.viana@csn.com.br</t>
  </si>
  <si>
    <t>TinEstanho de Rondonia S.A.</t>
  </si>
  <si>
    <t>Paweł Kupiec (Operations Manager)</t>
  </si>
  <si>
    <t>p.kupiec@fenixmetals.com</t>
  </si>
  <si>
    <t>010000 Astana, Turan Ave, 37 А, Business Center «Han Shatyr», 12th floor</t>
  </si>
  <si>
    <t>Kantarbekov Erkebulan</t>
  </si>
  <si>
    <t>sales@kazakhmys.kz</t>
  </si>
  <si>
    <t>GoldKazakhmys Smelting LLC</t>
  </si>
  <si>
    <t>Kyrgyzstan</t>
  </si>
  <si>
    <t>195, Abdymomunova Str., Bishkek city, Postal code: 720040, The Kyrgyz Republic (KYRGYZSTAN)</t>
  </si>
  <si>
    <t>Aliya Sultanova</t>
  </si>
  <si>
    <t>sultanova@kyrgyzaltyn.kg</t>
  </si>
  <si>
    <t>GoldKyrgyzaltyn JSC</t>
  </si>
  <si>
    <t>Saudi Arabia</t>
  </si>
  <si>
    <t>L'Azurde Company for Jewelry Building, Al Masaref Street, Riyadh Industrial Area 2, 41270, Saudi Arabia</t>
  </si>
  <si>
    <t>Kannan Ramaseshan</t>
  </si>
  <si>
    <t>kannan.ramseshan@lazurde.com</t>
  </si>
  <si>
    <t>GoldL'azurde Company For Jewelry</t>
  </si>
  <si>
    <t>Ahmad Fajri Akhinov</t>
  </si>
  <si>
    <t>ahmad.fajri@pttimah.co.id</t>
  </si>
  <si>
    <t>Edison Silalahi</t>
  </si>
  <si>
    <t>edisonrs@yahoo.com</t>
  </si>
  <si>
    <t>La Chaux-de-Fonds, Switzerland</t>
  </si>
  <si>
    <t>Jerome Tirmarche</t>
  </si>
  <si>
    <t>jerome.tirmarche@pxgroup.com</t>
  </si>
  <si>
    <t>GoldPX Precinox S.A.</t>
  </si>
  <si>
    <t>Shyolkovo, Russia</t>
  </si>
  <si>
    <t>info@zavodvdm.ru</t>
  </si>
  <si>
    <t>GoldSOE Shyolkovsky Factory of Secondary Precious Metals</t>
  </si>
  <si>
    <t>Av. Joao Ferreira Penna, 281 Distrito industrial III,  CEP 14707-202 Bebedouro, Sao Paulo, Brazil</t>
  </si>
  <si>
    <t>Paulo Toledo</t>
  </si>
  <si>
    <t>paulotoledo@softmetais.com.br</t>
  </si>
  <si>
    <t>TinSoft Metais Ltda.</t>
  </si>
  <si>
    <t>No. 16, Gong 1st Rd., Liuying District, Tainan City, 73659 Taiwan</t>
  </si>
  <si>
    <t>Ms. Claire Lin; Ava Hsieh</t>
  </si>
  <si>
    <t>claire.lin@solartech.com.tw</t>
  </si>
  <si>
    <t>GoldSolar Applied Materials Technology Corp.</t>
  </si>
  <si>
    <t>Fallon, NV</t>
  </si>
  <si>
    <t>TungstenKennametal Fallon</t>
  </si>
  <si>
    <t>Magna, Utah, USA</t>
  </si>
  <si>
    <t>Bill Adams</t>
  </si>
  <si>
    <t>william.adams@riotinto.com</t>
  </si>
  <si>
    <t>GoldKennecott Utah Copper LLC</t>
  </si>
  <si>
    <t>337-26 Kashiwabara, Sayama City, Saitama Prefecture, 350-1335 Japan</t>
  </si>
  <si>
    <t>Ms. Maiko Kobayashi</t>
  </si>
  <si>
    <t>maiko.kobayashi@kojima-c.co.jp</t>
  </si>
  <si>
    <t>GoldKojima Chemicals Co., Ltd.</t>
  </si>
  <si>
    <t>Bahçelievler, Istanbul, Turkey</t>
  </si>
  <si>
    <t>Esat Caliskan</t>
  </si>
  <si>
    <t>esat.caliskan@nadirmetal.com.tr</t>
  </si>
  <si>
    <t>GoldNadir Metal Rafineri San. Ve Tic. A.S.</t>
  </si>
  <si>
    <t>Xiaoting Xie</t>
  </si>
  <si>
    <t>1296619795@qq.com</t>
  </si>
  <si>
    <t>South Africa</t>
  </si>
  <si>
    <t>Germiston, South Africa</t>
  </si>
  <si>
    <t>Chris Horsley</t>
  </si>
  <si>
    <t>chrish@gold.co.za</t>
  </si>
  <si>
    <t>GoldRand Refinery (Pty) Ltd.</t>
  </si>
  <si>
    <t>RFH Tantalum Smeltery Co., Ltd (RFH), The Medium &amp; Small Enterprises Development Area, Yanling County, Zhuzhou, Hunan, China</t>
  </si>
  <si>
    <t>Mr. Liu Ming</t>
  </si>
  <si>
    <t>liu_ming@richwinchina.com</t>
  </si>
  <si>
    <t>TantalumYanling Jincheng Tantalum &amp; Niobium Co., Ltd.</t>
  </si>
  <si>
    <t>Hong Kong, 香港新界粉嶺安樂村安全街30號賀利氏科技中心</t>
  </si>
  <si>
    <t>Marc Schuetzkowski</t>
  </si>
  <si>
    <t>marc.schuetzkowski@heraeus.com</t>
  </si>
  <si>
    <t>GoldHeraeus Metals Hong Kong Ltd.</t>
  </si>
  <si>
    <t>Hanau, Hessen, Germany</t>
  </si>
  <si>
    <t>Juergen Mueller</t>
  </si>
  <si>
    <t>juergen.mueller@heraeus.com</t>
  </si>
  <si>
    <t>GoldHeraeus Precious Metals GmbH &amp; Co. KG</t>
  </si>
  <si>
    <t>631-2 Seonggok-dong, Danwon-gu, Ansan-si, Gyeonggi-do 425-833 Korea</t>
  </si>
  <si>
    <t>ByeongHak Choi</t>
  </si>
  <si>
    <t>eun85710@nate.com</t>
  </si>
  <si>
    <t>GoldHwaSeong CJ CO., LTD.</t>
  </si>
  <si>
    <t>Noda Factory,  19-2 Hayama Nodi-si Chiba-ken, Japan</t>
  </si>
  <si>
    <t>Mr. Nobutake Morita</t>
  </si>
  <si>
    <t>n.morita@material.co.jp</t>
  </si>
  <si>
    <t>GoldNihon Material Co., Ltd.</t>
  </si>
  <si>
    <t>Andy Antofat</t>
  </si>
  <si>
    <t>andy.antofat@dominiontin.com</t>
  </si>
  <si>
    <t>Ottawa, Canada</t>
  </si>
  <si>
    <t>Ms. Amanda Bartleman</t>
  </si>
  <si>
    <t>bartleman@mint.ca</t>
  </si>
  <si>
    <t>GoldRoyal Canadian Mint</t>
  </si>
  <si>
    <t>Ariel</t>
  </si>
  <si>
    <t>rdh_49@rdh.com.tw</t>
  </si>
  <si>
    <t>3-5-2, haslmotodai midor-ku, Sagamihara-city, Kanagawa-ken, 252-0244 Japan</t>
  </si>
  <si>
    <t>Mr. Kazuhiro Araki</t>
  </si>
  <si>
    <t>Araki@mail.yk-metal.co.jp</t>
  </si>
  <si>
    <t>GoldYokohama Metal Co., Ltd.</t>
  </si>
  <si>
    <t>Myanmar</t>
  </si>
  <si>
    <t>Tin Smelting and Refining Plant, Thanlyin District, Yangon, Myanmar</t>
  </si>
  <si>
    <t>Khin Pe</t>
  </si>
  <si>
    <t>tsrp.me2@gmail.com</t>
  </si>
  <si>
    <t>TinPongpipat Company Limited</t>
  </si>
  <si>
    <t>105 Bellows St, Warwick, RI 02888</t>
  </si>
  <si>
    <t>Lauren Faella</t>
  </si>
  <si>
    <t>lfaella@adchem.com</t>
  </si>
  <si>
    <t>GoldAdvanced Chemical Company</t>
  </si>
  <si>
    <t>F/5 TRAVEL BUILDING PEASANT ROAD Gansu Lanzhou, Gansu 730000 China</t>
  </si>
  <si>
    <t>Yang Xinjun</t>
  </si>
  <si>
    <t>492801777@qq.com</t>
  </si>
  <si>
    <t>GoldRefinery of Seemine Gold Co., Ltd.</t>
  </si>
  <si>
    <t>210100, Navoi city, Navoi str. 27, Uzbekistan</t>
  </si>
  <si>
    <t>Mr. Beknazarov (Foreign Economic Relations Dept.), Hasan Safarov (Head of Board for Foreign Economic Relations and Marketing, State Company "Navoi Mining and Metallurgical Combinat")</t>
  </si>
  <si>
    <t>l.beknazarov@ngmk.uz</t>
  </si>
  <si>
    <t>GoldNavoi Mining and Metallurgical Combinat</t>
  </si>
  <si>
    <t xml:space="preserve">62 Mira Street , Novosibirsk, Novosibirsk Oblast, Russia, 630033 </t>
  </si>
  <si>
    <t>Vladimir Gorodetsky</t>
  </si>
  <si>
    <t>svo2@nok.ru</t>
  </si>
  <si>
    <t>Pinthong Industrial Estate, 789/101 Moo 1, Nongkoh-Laemchabang Road, Nongkham, Sriracha, Chonburi 20230, Thailand</t>
  </si>
  <si>
    <t>Ms. Orawan Suapa</t>
  </si>
  <si>
    <t>rmi@omthai.co.th</t>
  </si>
  <si>
    <t>TinO.M. Manufacturing (Thailand) Co., Ltd.</t>
  </si>
  <si>
    <t>Toyo, Saijo, Japan</t>
  </si>
  <si>
    <t>Akira Nozaki; Seiji Kaneko</t>
  </si>
  <si>
    <t>Funsokobutsu_Kin_Kinzoku@ni.smm.co.jp</t>
  </si>
  <si>
    <t>GoldSumitomo Metal Mining Co., Ltd.</t>
  </si>
  <si>
    <t>1090-3 Otani, Kamibun, Kagami-cho, Konan-shi</t>
  </si>
  <si>
    <t>Hiroyuki Itoigawa</t>
  </si>
  <si>
    <t>itoigawa@yamakin-gold.co.jp</t>
  </si>
  <si>
    <t>GoldYamakin Co., Ltd.</t>
  </si>
  <si>
    <t>India</t>
  </si>
  <si>
    <t>5A, Trishla Premises, 5th floor, 122 Sheikh Memon Street, Mumbai 400 002, India</t>
  </si>
  <si>
    <t>investorinfo@shirpurgold.com</t>
  </si>
  <si>
    <t>GoldShirpur Gold Refinery Ltd.</t>
  </si>
  <si>
    <t>Erzstraße 5, 09633 Halsbrücke</t>
  </si>
  <si>
    <t>Sylvia Fehse</t>
  </si>
  <si>
    <t>fehse@saxonia.de</t>
  </si>
  <si>
    <t>GoldSAXONIA Edelmetalle GmbH</t>
  </si>
  <si>
    <t>Young Poong B/D 142 Nonhyeon-dong, Gangnam-gu, Seoul</t>
  </si>
  <si>
    <t>Koohoi Kim</t>
  </si>
  <si>
    <t>khoikim@koreazinc.co.kr</t>
  </si>
  <si>
    <t>GoldKorea Zinc Co., Ltd.</t>
  </si>
  <si>
    <t>A194 Street, house 1 Industrial Park Astana city, Almaty Region Republic of Kasakhstan</t>
  </si>
  <si>
    <t>Zhanas Muratbek</t>
  </si>
  <si>
    <t>admin@taukenaltyn.kz</t>
  </si>
  <si>
    <t>GoldTOO Tau-Ken-Altyn</t>
  </si>
  <si>
    <t>Leonid Perevalov</t>
  </si>
  <si>
    <t>perevalov@wolframcompany.ru</t>
  </si>
  <si>
    <t>5 Somanggongwon-ro, Siheung-si, Gyeonggi-do</t>
  </si>
  <si>
    <t>Geun Chan Na</t>
  </si>
  <si>
    <t>gcna@kggroup.co.kr</t>
  </si>
  <si>
    <t>TungstenKGETS Co., Ltd.</t>
  </si>
  <si>
    <t>Babaoshu, Zhadian, Jijie Town, Gejiu, Honghe State, Yunnan Province</t>
  </si>
  <si>
    <t>Li Haiying</t>
  </si>
  <si>
    <t>745992996@qq.com</t>
  </si>
  <si>
    <t>TinYunnan Yunfan Non-ferrous Metals Co., Ltd.</t>
  </si>
  <si>
    <t>Xinyu Liao</t>
  </si>
  <si>
    <t>31832399@qq.com</t>
  </si>
  <si>
    <t>David Yen</t>
  </si>
  <si>
    <t>david@lianyoucorp.com</t>
  </si>
  <si>
    <t>"624140 Russia Sverdlovsk region, Kirovgrad, Sverdlova street, 26a</t>
  </si>
  <si>
    <t>Dmitrii A. Pelts</t>
  </si>
  <si>
    <t>dpelts@kzts.ru</t>
  </si>
  <si>
    <t>TungstenJSC "Kirovgrad Hard Alloys Plant"</t>
  </si>
  <si>
    <t>Semi Urban Industrial Estate, Jagdalpur-494001, (CG), India</t>
  </si>
  <si>
    <t>Yukti Lunia</t>
  </si>
  <si>
    <t>Yuktilunia@gmail.com</t>
  </si>
  <si>
    <t>TinPrecious Minerals and Smelting Limited</t>
  </si>
  <si>
    <t xml:space="preserve">Shegutian Team, Xiadu Village, Qiaokou Town, Suxianqiao District, Chenzhou, Hunnan </t>
  </si>
  <si>
    <t>Wei Yang</t>
  </si>
  <si>
    <t>yangwei2907@163.com</t>
  </si>
  <si>
    <t>TinChenzhou Yunxiang Mining and Metallurgy Co., Ltd.</t>
  </si>
  <si>
    <t>Italy</t>
  </si>
  <si>
    <t>Arezzo, Italy</t>
  </si>
  <si>
    <t>Giovanni Prelazzi</t>
  </si>
  <si>
    <t>giovanni.prelazzi@chimet.com</t>
  </si>
  <si>
    <t>GoldChimet S.p.A.</t>
  </si>
  <si>
    <t>Wu Jin</t>
  </si>
  <si>
    <t>wu@gejiumetal.com</t>
  </si>
  <si>
    <t>Solikamsk Magnesium Works OAO, 9 Pravda Str, Solikamsk Perm Region 618541, Russia</t>
  </si>
  <si>
    <t>Mr. Andrei Kudlai (Head of Marketing)</t>
  </si>
  <si>
    <t>akudlai@smw.ru</t>
  </si>
  <si>
    <t>TantalumSolikamsk Magnesium Works OAO</t>
  </si>
  <si>
    <t>Liu (Eric) Renfeng</t>
  </si>
  <si>
    <t>liu.renfeng@cxtc.com</t>
  </si>
  <si>
    <t>Xiaowatang Industrial park, Shuitangzhai Village Committee, Xicheng town, Gejiu city, Honghe , Yunnan Province, China</t>
  </si>
  <si>
    <t>Mr. Wang Pengxiang</t>
  </si>
  <si>
    <t>357212710@qq.com</t>
  </si>
  <si>
    <t>TinGejiu City Fuxiang Industry and Trade Co., Ltd.</t>
  </si>
  <si>
    <t>Igor Kaev</t>
  </si>
  <si>
    <t>ik@fenimor.com.sg</t>
  </si>
  <si>
    <t>TungstenNPP Tyazhmetprom LLC</t>
  </si>
  <si>
    <t>20F Block A, Marina Bay Center, South of Xinghua Rd. Bao’an Center Area, Shenzhen, Guangdong Sheng</t>
  </si>
  <si>
    <t>Zhaoxia Zeng (曾朝霞)</t>
  </si>
  <si>
    <t>zengzhaoxia@gem.com.cn</t>
  </si>
  <si>
    <t>TungstenGEM Co., Ltd.</t>
  </si>
  <si>
    <t>PT Bukit Timah</t>
  </si>
  <si>
    <t>Jalan Ketapang Kawasan Industri, Pangkalpinang 33111</t>
  </si>
  <si>
    <t>Rosalinda Dwijayanti</t>
  </si>
  <si>
    <t>linda@imligroup.com</t>
  </si>
  <si>
    <t>Wubing</t>
  </si>
  <si>
    <t>export1@zy-tungsten.com</t>
  </si>
  <si>
    <t>Yuanwuwei Road, Saihan District, Hohhot City, Inner Mongolia, Autonomous Region, China</t>
  </si>
  <si>
    <t>2274801749@qq.com</t>
  </si>
  <si>
    <t>GoldInner Mongolia Qiankun Gold and Silver Refinery Share Co., Ltd.</t>
  </si>
  <si>
    <t>Netherlands</t>
  </si>
  <si>
    <t>Middenweg 7, 4782 PM Moerdijk, Netherlands</t>
  </si>
  <si>
    <t>Tobias Schmiemann</t>
  </si>
  <si>
    <t>Tobias.Schmiemann@remondis-argentia.nl</t>
  </si>
  <si>
    <t>GoldREMONDIS PMR B.V.</t>
  </si>
  <si>
    <t>United Arab Emirates</t>
  </si>
  <si>
    <t>P.O. Box 3992, Fujairah Free Zone II, Fujairah, UAE</t>
  </si>
  <si>
    <t>info@fujairahgold.com</t>
  </si>
  <si>
    <t>GoldFujairah Gold FZC</t>
  </si>
  <si>
    <t>Jacob Jacobstraat 58, Antwerpen 2018, Belgium</t>
  </si>
  <si>
    <t>Riet Vanderschelde</t>
  </si>
  <si>
    <t>riet.vanderschelde@tonygoetz.com</t>
  </si>
  <si>
    <t>GoldTony Goetz NV</t>
  </si>
  <si>
    <t>JL. AIR MAWAR DALAM BUKIT INTAN, PANGKAL PINANG, PROPINSI BANGKA BELITUNG</t>
  </si>
  <si>
    <t>Mr. Hermanto</t>
  </si>
  <si>
    <t>hermanto.home@gmail.com</t>
  </si>
  <si>
    <t>Rua Antonio das Chagas 1733, São Paulo, Sp, Brazil, Zip 04714-002</t>
  </si>
  <si>
    <t>Mr. Otavio Surian Matias</t>
  </si>
  <si>
    <t>Gerencia@refinadoramarsam.com.br</t>
  </si>
  <si>
    <t>GoldMarsam Metals</t>
  </si>
  <si>
    <t>Danny Widjaya</t>
  </si>
  <si>
    <t>rajawalirimbaperkasa@gmail.com</t>
  </si>
  <si>
    <t>James Jose</t>
  </si>
  <si>
    <t>mail@cgrmetalloys.com</t>
  </si>
  <si>
    <t>GoldCGR Metalloys Pvt Ltd.</t>
  </si>
  <si>
    <t>Viral Lodhiya</t>
  </si>
  <si>
    <t>viral.lodhiya@sovereignmetals.in</t>
  </si>
  <si>
    <t>GoldSovereign Metals</t>
  </si>
  <si>
    <t>Olena Wiaderna</t>
  </si>
  <si>
    <t>olena.wiaderna@lunasmelter.com</t>
  </si>
  <si>
    <t>Mr. Ryan Ding</t>
  </si>
  <si>
    <t>dsj@xl-tungsten.com</t>
  </si>
  <si>
    <t>Concentration area, Xinshi Industrial Park, Bowang District, Ma'anshan City, Anhui Province</t>
  </si>
  <si>
    <t>Ms. Liu Huan</t>
  </si>
  <si>
    <t>164600879@qq.com</t>
  </si>
  <si>
    <t>TinMa'anshan Weitai Tin Co., Ltd.</t>
  </si>
  <si>
    <t>Dennigstraße 16 – 75179, Pforzheim, Germany</t>
  </si>
  <si>
    <t>Eduard Stefanescu</t>
  </si>
  <si>
    <t>stefanescued@heimerle-meule.com</t>
  </si>
  <si>
    <t>GoldHeimerle + Meule GmbH</t>
  </si>
  <si>
    <t>Cici</t>
  </si>
  <si>
    <t>7231684@qq.com</t>
  </si>
  <si>
    <t>27/F ,Building 2, Xiangyuzhongyang, No.253, WuYi Road, Changsha, Hunan, China</t>
  </si>
  <si>
    <t>Liu Liling 刘莉玲</t>
  </si>
  <si>
    <t>lesleyliu619@163.com</t>
  </si>
  <si>
    <t>GoldHunan Chenzhou Mining Co., Ltd.</t>
  </si>
  <si>
    <t>Changsha South Tantalum Niobium Co., Ltd. Dagualing Village, Huangxing Town, Changsha Hunan 410129, China</t>
  </si>
  <si>
    <t>Ivy Du</t>
  </si>
  <si>
    <t>ivydu@csnftn.cn</t>
  </si>
  <si>
    <t>TantalumChangsha South Tantalum Niobium Co., Ltd.</t>
  </si>
  <si>
    <t>Marunouchi Bldg. 12F, 2-4-1 Marunouchi, Chiyoda-ku, Tokyo, 100-6312, Japan</t>
  </si>
  <si>
    <t>Mr. Futoshi Sasaki</t>
  </si>
  <si>
    <t>info@chugaikogyo.co.jp</t>
  </si>
  <si>
    <t>GoldChugai Mining</t>
  </si>
  <si>
    <t>Huhudu, Gejiu, Honghezizhizhou, Yunnan</t>
  </si>
  <si>
    <t>Ms. Yin Huizhen</t>
  </si>
  <si>
    <t>574247278@qq.com</t>
  </si>
  <si>
    <t>TinGejiu Zili Mining And Metallurgy Co., Ltd.</t>
  </si>
  <si>
    <t>Karin Laursen</t>
  </si>
  <si>
    <t>karin.laursen@globaltungsten.com</t>
  </si>
  <si>
    <t>Kuyumcukent, Istanbul, Turkey</t>
  </si>
  <si>
    <t>Cigdem Bostan</t>
  </si>
  <si>
    <t>cbostan@mygoldgram.com</t>
  </si>
  <si>
    <t>GoldIstanbul Gold Refinery</t>
  </si>
  <si>
    <t>Soka, Saitama, Japan</t>
  </si>
  <si>
    <t>Tatsuto Nagata (Director)</t>
  </si>
  <si>
    <t>shizai@ifk.co.jp</t>
  </si>
  <si>
    <t>GoldIshifuku Metal Industry Co., Ltd.</t>
  </si>
  <si>
    <t>Yejin Avenue, Guixi City, Jiangxi</t>
  </si>
  <si>
    <t>Mr. Zhang</t>
  </si>
  <si>
    <t>master@jxcn.cn</t>
  </si>
  <si>
    <t>GoldJiangxi Copper Co., Ltd.</t>
  </si>
  <si>
    <t>LI QI MEI</t>
  </si>
  <si>
    <t>dept1@sino-tungsten.com</t>
  </si>
  <si>
    <t>MassMutual Tower, 19th Floor, Room 1902, 38 Gloucester Road, Wanchai, Hong Kong</t>
  </si>
  <si>
    <t>Mr. Peng</t>
  </si>
  <si>
    <t>13939009815@139.com</t>
  </si>
  <si>
    <t>GoldLingbao Gold Co., Ltd.</t>
  </si>
  <si>
    <t>No.2, Gongye Road, Lingbao, Henan, China</t>
  </si>
  <si>
    <t>Ding Xiang 丁 翔</t>
  </si>
  <si>
    <t>tonghui99.99@163.com</t>
  </si>
  <si>
    <t>GoldLingbao Jinyuan Tonghui Refinery Co., Ltd.</t>
  </si>
  <si>
    <t>Raveentiran Krishnan</t>
  </si>
  <si>
    <t>raveentiran@msmelt.com</t>
  </si>
  <si>
    <t>2978 Main Street, Buffalo NY 14214</t>
  </si>
  <si>
    <t>Tim Pelletier</t>
  </si>
  <si>
    <t>Timothy.Pelletier@materion.com</t>
  </si>
  <si>
    <t>GoldMaterion</t>
  </si>
  <si>
    <t>Iruma, Saitama, Japan</t>
  </si>
  <si>
    <t>Mr. Takashi Yamanoi</t>
  </si>
  <si>
    <t>yamanoi-t@matsuda-sangyo.co.jp</t>
  </si>
  <si>
    <t>GoldMatsuda Sangyo Co., Ltd.</t>
  </si>
  <si>
    <t>No. 44, Qiming Road East, Chenhe District, Luoyang City, Henan Province 471000</t>
  </si>
  <si>
    <t>Lin Haixia 林海霞</t>
  </si>
  <si>
    <t>international@zijinmining.com</t>
  </si>
  <si>
    <t>GoldLuoyang Zijin Yinhui Gold Refinery Co., Ltd.</t>
  </si>
  <si>
    <t>19B-3L Namdong Industrial Complex, Nonhyeon-dong, Incheon, Korea (facility location).  43 Hambangmoe-ro 318beon-gil, Namdong-Gu, Incheon, Korea</t>
  </si>
  <si>
    <t>Mr. KeHyun Kwon</t>
  </si>
  <si>
    <t>kwon0213@daum.net</t>
  </si>
  <si>
    <t>GoldSamduck Precious Metals</t>
  </si>
  <si>
    <t>20-12, PALYONG-DONG CHANGWON-CITY Gyeongsangnam-do Korea</t>
  </si>
  <si>
    <t>Hee Kim (CEO)</t>
  </si>
  <si>
    <t>samwon9200@nate.com</t>
  </si>
  <si>
    <t>GoldSamwon Metals Corp.</t>
  </si>
  <si>
    <t>Telex Metals LLC, 105/115 Phyllis Drive, Croyden, PA 19021 USA</t>
  </si>
  <si>
    <t>Mr. Jim Maguire (General Manager)</t>
  </si>
  <si>
    <t>jim@telexmetals.com</t>
  </si>
  <si>
    <t>TantalumTelex Metals</t>
  </si>
  <si>
    <t>Mr. Warit Choovaree (Commercial Supply &amp; Purchasing Manager)</t>
  </si>
  <si>
    <t>warit@thaisarco.com</t>
  </si>
  <si>
    <t>Spain</t>
  </si>
  <si>
    <t>Madrid, Spain</t>
  </si>
  <si>
    <t>Julian Sarda</t>
  </si>
  <si>
    <t>jsarda@sempsajp.com</t>
  </si>
  <si>
    <t>GoldSEMPSA Joyeria Plateria S.A.</t>
  </si>
  <si>
    <t>No. 191, Huangjin Road, Wenjiang District, Chengdu City, Sichuan Province 611131</t>
  </si>
  <si>
    <t>Mr. Chen Jie (Deputy Manager)</t>
  </si>
  <si>
    <t>540cj@163.com</t>
  </si>
  <si>
    <t>GoldGreat Wall Precious Metals Co., Ltd. of CBPM</t>
  </si>
  <si>
    <t>云南省个旧市中山路73-1号2幢301室, 301, Building 2, 73-1, Zhongshan Road, Gejiu, Yunnan, China</t>
  </si>
  <si>
    <t>Mr. Chen</t>
  </si>
  <si>
    <t>gjyxys@126.com</t>
  </si>
  <si>
    <t>TinGejiu Yunxin Nonferrous Electrolysis Co., Ltd.</t>
  </si>
  <si>
    <t>Mr. Zhou Xiaobin</t>
  </si>
  <si>
    <t>zxb4495@sina.com</t>
  </si>
  <si>
    <t>Mr. Zhang Peng</t>
  </si>
  <si>
    <t>ytczp@126.com</t>
  </si>
  <si>
    <t>Shanghang, Fujian, China</t>
  </si>
  <si>
    <t>Leigui Qin 雷桂琴</t>
  </si>
  <si>
    <t>zjkyir@zjky.cn</t>
  </si>
  <si>
    <t>GoldGold Refinery of Zijin Mining Group Co., Ltd.</t>
  </si>
  <si>
    <t>Nancy Zhang</t>
  </si>
  <si>
    <t>nancy@sinda-tungsten.com</t>
  </si>
  <si>
    <t>Rua Curimatã, 2324  Ariquemes-RO Brazil CEP: 76870-229</t>
  </si>
  <si>
    <t>pcp.ro@meltmetais.com.br</t>
  </si>
  <si>
    <t>TinMelt Metais e Ligas S.A.</t>
  </si>
  <si>
    <t>TungstenCNMC (Guangxi) PGMA Co., Ltd.</t>
  </si>
  <si>
    <t>1-6-64 Sennari-cho Toyonaka, Osaka 561-0829 Japan</t>
  </si>
  <si>
    <t>Mr. Akira Kawaguchi</t>
  </si>
  <si>
    <t>akawaguc@jnm.co.jp</t>
  </si>
  <si>
    <t>TungstenJapan New Metals Co., Ltd.</t>
  </si>
  <si>
    <t>Liu Bing</t>
  </si>
  <si>
    <t>ice8417733@163.com</t>
  </si>
  <si>
    <t>Rodovia BR 383 Km 94, Sao Joao Del Rei, Minas Gerais, Brasil</t>
  </si>
  <si>
    <t>Sergio Hallak</t>
  </si>
  <si>
    <t>shallak@amg-br.com</t>
  </si>
  <si>
    <t>TantalumLSM Brasil S.A.</t>
  </si>
  <si>
    <t>Onsan, Republic of Korea</t>
  </si>
  <si>
    <t>Jeong Hoon Shin</t>
  </si>
  <si>
    <t>jhshin@lsnikko.com</t>
  </si>
  <si>
    <t>GoldLS-NIKKO Copper Inc.</t>
  </si>
  <si>
    <t>15 Twelfth Ave. East, P. O. Box 1347, Williston, ND 58802-1347</t>
  </si>
  <si>
    <t>Marc Pane</t>
  </si>
  <si>
    <t>M.Pane@sabinmetalcorp.com</t>
  </si>
  <si>
    <t>GoldSabin Metal Corp.</t>
  </si>
  <si>
    <t>No.3, Yanwei Road, Jincheng Town, Laizhou, Yantai, Shandong, China</t>
  </si>
  <si>
    <t>Mr. Luan (Department Head of Raw Material Dept.)</t>
  </si>
  <si>
    <t>1966lwp@163.com</t>
  </si>
  <si>
    <t>GoldShandong Tiancheng Biological Gold Industrial Co., Ltd.</t>
  </si>
  <si>
    <t>Zhaoyuan City</t>
  </si>
  <si>
    <t>Cai Jiansheng 蔡建生</t>
  </si>
  <si>
    <t>zhaojinjinglian@zhaojin.cn</t>
  </si>
  <si>
    <t>GoldShandong Zhaojin Gold &amp; Silver Refinery Co., Ltd.</t>
  </si>
  <si>
    <t>Hiratsuka, Japan</t>
  </si>
  <si>
    <t>Ken Oka</t>
  </si>
  <si>
    <t>k-oka@ml.tanaka.co.jp</t>
  </si>
  <si>
    <t>GoldTanaka Kikinzoku Kogyo K.K.</t>
  </si>
  <si>
    <t>Plot CN 06 Tan Tien Industrial Zone, Vinh Bao District, Hai Phong, Vietnam</t>
  </si>
  <si>
    <t>Ms. Li Mei (Tracy) Luo</t>
  </si>
  <si>
    <t>tracy_llm@aliyun.com</t>
  </si>
  <si>
    <t>1111 Jenkins Road, Gastonia NC</t>
  </si>
  <si>
    <t>Craig Hafner</t>
  </si>
  <si>
    <t>Craig@dblockmetals.com</t>
  </si>
  <si>
    <t>TantalumD Block Metals, LLC</t>
  </si>
  <si>
    <t>106, Building 27, Yonghong Village, Hetang District, Zhuzhou, Hunan, China</t>
  </si>
  <si>
    <t>Peter Tang</t>
  </si>
  <si>
    <t>tang396919@hotmail.com</t>
  </si>
  <si>
    <t>TantalumFIR Metals &amp; Resource Ltd.</t>
  </si>
  <si>
    <t>Mr. Sam Chandra</t>
  </si>
  <si>
    <t>sam@atdmmj.com</t>
  </si>
  <si>
    <t>801 East Binjiang Road, Jiujiang, Jiangxi, China</t>
  </si>
  <si>
    <t>Feng Kaishun</t>
  </si>
  <si>
    <t>tonyzatanb@qq.com</t>
  </si>
  <si>
    <t>TantalumJiujiang Zhongao Tantalum &amp; Niobium Co., Ltd.</t>
  </si>
  <si>
    <t>Inge Hofkens</t>
  </si>
  <si>
    <t>Inge.Hofkens@metallo.com</t>
  </si>
  <si>
    <t>Taki Chemical Co. Ltd., 346, Miyanishi, Harima-Cho, Kako-gun, Hyogo-ken, 675-0145, Japan</t>
  </si>
  <si>
    <t>Mr. Yukihiko Yoshimi</t>
  </si>
  <si>
    <t>yoshimi@takichem.co.jp</t>
  </si>
  <si>
    <t>TantalumTaki Chemical Co., Ltd.</t>
  </si>
  <si>
    <t>Rencun Industrial Zone, Xinxing County, Yunfu City, Guangdong Province, China</t>
  </si>
  <si>
    <t>Mr. Yongqiang Wang (Vice-General Manager)</t>
  </si>
  <si>
    <t>wyq0099@163.com</t>
  </si>
  <si>
    <t>TantalumXinXing HaoRong Electronic Material Co., Ltd.</t>
  </si>
  <si>
    <t>Mewat, Haryana, India</t>
  </si>
  <si>
    <t>Rajesh Khosla</t>
  </si>
  <si>
    <t>rajesh.khosla@mmtcpamp.com</t>
  </si>
  <si>
    <t>GoldMMTC-PAMP India Pvt., Ltd.</t>
  </si>
  <si>
    <t>CID002696</t>
  </si>
  <si>
    <t>PT Cipta Persada Mulia</t>
  </si>
  <si>
    <t>Desa Sungai Buluh, Kecamatan Singkep Barat, Kabupaten Lingga</t>
  </si>
  <si>
    <t>Darwis Fensury</t>
  </si>
  <si>
    <t>darwis.fensury@ciptapersadamulia.co.id</t>
  </si>
  <si>
    <t>Rodovia BR 265 - Km 264 - Distrido Industrial de São João Del Rei - Minas gerais, CEP: 36315-000</t>
  </si>
  <si>
    <t>Daniel Clemente</t>
  </si>
  <si>
    <t>Desenvolvimento@resind.com.br</t>
  </si>
  <si>
    <t>TinResind Industria e Comercio Ltda.</t>
  </si>
  <si>
    <t>CHAU QUANG INDUSTRIAL ZONE, CHAU QUANG COMMUNE, QUY HOP DISTRICT, NGHE AN PROVINCE, VIETNAM</t>
  </si>
  <si>
    <t>DZUNG NGUYEN</t>
  </si>
  <si>
    <t>TRUNGDUNG20071986@GMAIL.COM</t>
  </si>
  <si>
    <t>TinAn Vinh Joint Stock Mineral Processing Company</t>
  </si>
  <si>
    <t>Sanmenxia City, Henan, China</t>
  </si>
  <si>
    <t>zjzx@zjgold.com</t>
  </si>
  <si>
    <t>GoldZhongyuan Gold Smelter of Zhongjin Gold Corporation</t>
  </si>
  <si>
    <t>aa.achmad@yahoo.com</t>
  </si>
  <si>
    <t>Av. Joao Ferreira Penna, 281 Distrito industrial III, CEP 14707-202 Bebedouro, Sao Paulo, Brazil</t>
  </si>
  <si>
    <t>Fernando Junior</t>
  </si>
  <si>
    <t>fernandojunior@magnusmetais.com.br</t>
  </si>
  <si>
    <t>TinMagnu's Minerais Metais e Ligas Ltda.</t>
  </si>
  <si>
    <t>399 Kilvert St, Warwick, RI 02886</t>
  </si>
  <si>
    <t>Mike Gervais</t>
  </si>
  <si>
    <t>Mike@geibrefining.com</t>
  </si>
  <si>
    <t>GoldGeib Refining Corporation</t>
  </si>
  <si>
    <t>550 Old Bordentown Road, Fairless Hills, PA 19030</t>
  </si>
  <si>
    <t>Todd Willis, Michael E. Randolph Jr.</t>
  </si>
  <si>
    <t>twillis@armetals.com</t>
  </si>
  <si>
    <t>GoldAbington Reldan Metals, LLC</t>
  </si>
  <si>
    <t>Dmitry Sabitov</t>
  </si>
  <si>
    <t>sabitov@wolframcompany.ru</t>
  </si>
  <si>
    <t>Lithuania</t>
  </si>
  <si>
    <t>Savanoriu Ave. 231, LT-02300, Vilnius, Lithuania</t>
  </si>
  <si>
    <t>Romas Ragauskas</t>
  </si>
  <si>
    <t>chieb@chi.lt</t>
  </si>
  <si>
    <t>GoldState Research Institute Center for Physical Sciences and Technology</t>
  </si>
  <si>
    <t>Sweden</t>
  </si>
  <si>
    <t>Skelleftehamn, Skellefteå Municipality, Västerbotten County, Sweden</t>
  </si>
  <si>
    <t>Hanna Schweitz</t>
  </si>
  <si>
    <t>hanna.schweitz@boliden.com</t>
  </si>
  <si>
    <t>GoldBoliden AB</t>
  </si>
  <si>
    <t>Marcelo Cespedes</t>
  </si>
  <si>
    <t>marcelo.cespedes@vinto.gob.bo</t>
  </si>
  <si>
    <t>Barrio Arene, 20 - 48640 Berango Vizcaya, Spain</t>
  </si>
  <si>
    <t>TinMetallo Spain S.L.U.</t>
  </si>
  <si>
    <t>Endereço Estrada dos Marins, s/n, km 3,5 - B. Marins</t>
  </si>
  <si>
    <t>Vinicius Soares Regno</t>
  </si>
  <si>
    <t>vinicius@superligasmetais.com.br</t>
  </si>
  <si>
    <t>TinSuper Ligas</t>
  </si>
  <si>
    <t>Via Pitagora, 11 20016 Pero (Mi)</t>
  </si>
  <si>
    <t>Graziella Gagliardi</t>
  </si>
  <si>
    <t>graziella.gagliardi@8853.it</t>
  </si>
  <si>
    <t>Gold8853 S.p.A.</t>
  </si>
  <si>
    <t>Andorra</t>
  </si>
  <si>
    <t>C/ Prat de la creu 59-65 Esc. A 3º AD500, Andorra la Vella</t>
  </si>
  <si>
    <t>Elisabet Perez</t>
  </si>
  <si>
    <t>eperez@lorfebre.com</t>
  </si>
  <si>
    <t>GoldL'Orfebre S.A.</t>
  </si>
  <si>
    <t>France</t>
  </si>
  <si>
    <t>145, rue du Temple | 75003 Paris | France</t>
  </si>
  <si>
    <t>Tali Nadjar</t>
  </si>
  <si>
    <t>tali.nadjar@saamp.com</t>
  </si>
  <si>
    <t>GoldSAAMP</t>
  </si>
  <si>
    <t>Strada A, 32 – Loc. San Zeno 52100 Arezzo</t>
  </si>
  <si>
    <t>Filippo Finocchi</t>
  </si>
  <si>
    <t>filippo.finocchi@italpreziosi.it</t>
  </si>
  <si>
    <t>GoldItalpreziosi</t>
  </si>
  <si>
    <t>Ying Yan</t>
  </si>
  <si>
    <t>36739603@qq.com</t>
  </si>
  <si>
    <t>La Caridad, Nacozari, Sonora, Mexico</t>
  </si>
  <si>
    <t>Archibaldo Juan Deneken</t>
  </si>
  <si>
    <t>archibaldo.deneken@mm.gmexico.com</t>
  </si>
  <si>
    <t>GoldCaridad</t>
  </si>
  <si>
    <t>Montréal, Quebec, Canada</t>
  </si>
  <si>
    <t>Teresa Bent</t>
  </si>
  <si>
    <t>Teresa.Bent@glencore-ca.com</t>
  </si>
  <si>
    <t>GoldCCR Refinery - Glencore Canada Corporation</t>
  </si>
  <si>
    <t>Kishu Okuda</t>
  </si>
  <si>
    <t>okudak@dowa.co.jp</t>
  </si>
  <si>
    <t>GoldDowa</t>
  </si>
  <si>
    <t>NO.1 Songjia Village, Zhuhui District, Hengyang City, Hunan Province, China</t>
  </si>
  <si>
    <t>Jiang Ying</t>
  </si>
  <si>
    <t>3377815@qq.com</t>
  </si>
  <si>
    <t>TantalumHengyang King Xing Lifeng New Materials Co., Ltd.</t>
  </si>
  <si>
    <t>Colombia</t>
  </si>
  <si>
    <t>Km 3.5 Autopista Medellin bodega 4 modulo 3, Cota, Cundinamarca</t>
  </si>
  <si>
    <t>Andres Castellanos Gonzalez</t>
  </si>
  <si>
    <t>andres.castellanos@mpinducol.com</t>
  </si>
  <si>
    <t>GoldC.I Metales Procesados Industriales SAS</t>
  </si>
  <si>
    <t>Sugisawa-96 Kosakakozan, Kosaka-machi, Kazuno-gun, Akita-ken, 017-0202</t>
  </si>
  <si>
    <t>Mr. Yoshihiko Hoshikawa</t>
  </si>
  <si>
    <t>hoshikay@dowa.co.jp</t>
  </si>
  <si>
    <t>GoldEco-System Recycling Co., Ltd. North Plant</t>
  </si>
  <si>
    <t>1 Chome-3-1 Kaigandori, Minami-ku, Okayama-shi, Okayama-ken 702-8506 / West Plant is in Okayama</t>
  </si>
  <si>
    <t>GoldEco-System Recycling Co., Ltd. West Plant</t>
  </si>
  <si>
    <t>Rua Dos Mineiros, 100, Cumbica, Guarulhos, Sao Paulo, Brazil</t>
  </si>
  <si>
    <t>Sergio Wetter</t>
  </si>
  <si>
    <t>sergiowetter@albasteel.com.br</t>
  </si>
  <si>
    <t>TungstenAlbasteel Industria e Comercio de Ligas Para Fundicao Ltd.</t>
  </si>
  <si>
    <t>Pforzheim, Baden-Württemberg, Germany</t>
  </si>
  <si>
    <t>Philipp Reisert, Bruno Steinmetz</t>
  </si>
  <si>
    <t>Philipp.Reisert@c-hafner.de</t>
  </si>
  <si>
    <t>GoldC. Hafner GmbH + Co. KG</t>
  </si>
  <si>
    <t>Guangdong Zhiyuan New Material Co., Ltd. Qiaotou Town, Yingde City Guangdong Province, China</t>
  </si>
  <si>
    <t>Richard Zeng</t>
  </si>
  <si>
    <t>richard@ximeigroup.com</t>
  </si>
  <si>
    <t>TantalumGuangdong Zhiyuan New Material Co., Ltd.</t>
  </si>
  <si>
    <t>TantalumResind Industria e Comercio Ltda.</t>
  </si>
  <si>
    <t>A. Mabini St. cor. P. Ocampo St., Malate Manila, Philippines 1004</t>
  </si>
  <si>
    <t>Maricel Santos (Manager - Production Planning Division), Elaine Kate Pagalilauan (Compliance/Planning)</t>
  </si>
  <si>
    <t>mcsantos@bsp.gov.ph (Maricel Santos)</t>
  </si>
  <si>
    <t>GoldBangko Sentral ng Pilipinas (Central Bank of the Philippines)</t>
  </si>
  <si>
    <t>Biel-Bienne, Switzerland</t>
  </si>
  <si>
    <t>Dr. Theo Gautschi</t>
  </si>
  <si>
    <t>theo.gautschi@cmsa.ch</t>
  </si>
  <si>
    <t>GoldCendres + Metaux S.A.</t>
  </si>
  <si>
    <t>Kunming, Yunnan, China</t>
  </si>
  <si>
    <t>Chen Yuexiang 陈越翔</t>
  </si>
  <si>
    <t>gsxcb@163.com</t>
  </si>
  <si>
    <t>GoldYunnan Copper Industry Co., Ltd.</t>
  </si>
  <si>
    <t>415-872 Gaekok-ri Wolgok-myeon, Gimpo, Gyongki-do 606-28 Korea</t>
  </si>
  <si>
    <t>Ms. Kang Ju Hyun</t>
  </si>
  <si>
    <t>do2845@chol.com</t>
  </si>
  <si>
    <t>GoldDSC (Do Sung Corporation)</t>
  </si>
  <si>
    <t>1781-3 Nitte, Honjō-shi, Saitama-ken, 367-0002 / East plant is in Saitama</t>
  </si>
  <si>
    <t>GoldEco-System Recycling Co., Ltd. East Plant</t>
  </si>
  <si>
    <t>168 State Dale, Zhaoyuan, Shandong Province, Hunan, China</t>
  </si>
  <si>
    <t>Mr. Wu</t>
  </si>
  <si>
    <t>29953643@qq.com</t>
  </si>
  <si>
    <t>GoldGuoda Safina High-Tech Environmental Refinery Co., Ltd.</t>
  </si>
  <si>
    <t>Singapore City, Singapore</t>
  </si>
  <si>
    <t>Larry Drummond</t>
  </si>
  <si>
    <t>larry.drummond@metalor.com</t>
  </si>
  <si>
    <t>GoldMetalor Technologies (Singapore) Pte., Ltd.</t>
  </si>
  <si>
    <t>Marin, Neuchâtel, Switzerland</t>
  </si>
  <si>
    <t>Marco Pisino</t>
  </si>
  <si>
    <t>marco.pisino@metalor.com</t>
  </si>
  <si>
    <t>GoldMetalor Technologies S.A.</t>
  </si>
  <si>
    <t>Mettalurgical Product India Pvt. Ltd. T-27 MIDC Taloja Industiral Area District Raigad, Maharashtra, India</t>
  </si>
  <si>
    <t>Mr. Mathur Pranav</t>
  </si>
  <si>
    <t>pm@mpil.co.in</t>
  </si>
  <si>
    <t>TantalumMetallurgical Products India Pvt., Ltd.</t>
  </si>
  <si>
    <t>North Attleboro, Massachusetts, USA</t>
  </si>
  <si>
    <t>GoldMetalor USA Refining Corporation</t>
  </si>
  <si>
    <t>Torreon, Coahuila, Mexico</t>
  </si>
  <si>
    <t>Celia Ortega</t>
  </si>
  <si>
    <t>Celia_Ortega@penoles.com.mx</t>
  </si>
  <si>
    <t>GoldMetalurgica Met-Mex Penoles S.A. De C.V.</t>
  </si>
  <si>
    <t>Lushan Street, Fuyang City, Zhejiang Province, China</t>
  </si>
  <si>
    <t>fcjyl@fcjyl.com</t>
  </si>
  <si>
    <t>GoldHangzhou Fuchunjiang Smelting Co., Ltd.</t>
  </si>
  <si>
    <t>Analia Calmell del Solar Del Rio</t>
  </si>
  <si>
    <t>analia.calmelldelsolar@minsur.com</t>
  </si>
  <si>
    <t>Vila Pitinga s/n, Zona Rural, Presidente Figueiredo, Brazil</t>
  </si>
  <si>
    <t>TantalumMineracao Taboca S.A.</t>
  </si>
  <si>
    <t>Mr. Jose Ore Rivera</t>
  </si>
  <si>
    <t>jose.ore@minsur.com</t>
  </si>
  <si>
    <t>13#，SMES PARK,LONG TAN DU SHI ENDUSTRY CONCENTRATIVEDEVELOPMENT ZONE, THE 2ND SECTION OF THE 3RD RING ROAD, CHENGDU</t>
  </si>
  <si>
    <t>Chen Liyang</t>
  </si>
  <si>
    <t>service@tianzegold.com</t>
  </si>
  <si>
    <t>GoldSichuan Tianze Precious Metals Co., Ltd.</t>
  </si>
  <si>
    <t>No.1, Tongcheng Ave., Industry City, Gaoan, 330800, China</t>
  </si>
  <si>
    <t>Mr. Chen Yousheng (Vice GM)</t>
  </si>
  <si>
    <t>13979582015@163.com</t>
  </si>
  <si>
    <t>TungstenJiangxi Minmetals Gao'an Non-ferrous Metals Co., Ltd.</t>
  </si>
  <si>
    <t>Vincent Lau</t>
  </si>
  <si>
    <t>23026897@qq.com</t>
  </si>
  <si>
    <t>98-13, Geonji-ro, Seo-gu, Incheon, Korea</t>
  </si>
  <si>
    <t>Mr. KW Song</t>
  </si>
  <si>
    <t>kwsong@ltmetal.co.kr</t>
  </si>
  <si>
    <t>GoldLT Metal Ltd.</t>
  </si>
  <si>
    <t>Naoshima</t>
  </si>
  <si>
    <t>Mr. Tadakazu Kagami</t>
  </si>
  <si>
    <t>tkagami@mmc.co.jp</t>
  </si>
  <si>
    <t>GoldMitsubishi Materials Corporation</t>
  </si>
  <si>
    <t>Asago</t>
  </si>
  <si>
    <t>Mitsui Mining and Smelting Co., Ltd., 2081 Tosen, Oomuta, Fukuoka, Japan</t>
  </si>
  <si>
    <t>Mr. Tatsuyoshi Sakada</t>
  </si>
  <si>
    <t>sakada@mitsui-kinzoku.com</t>
  </si>
  <si>
    <t>TantalumMitsui Mining and Smelting Co., Ltd.</t>
  </si>
  <si>
    <t>Takehara, Hiroshima, Japan</t>
  </si>
  <si>
    <t>GoldMitsui Mining and Smelting Co., Ltd.</t>
  </si>
  <si>
    <t>Balerna, Switzerland</t>
  </si>
  <si>
    <t>Michael Mesaric</t>
  </si>
  <si>
    <t>Michael.Mesaric@valcambi.com</t>
  </si>
  <si>
    <t>GoldValcambi S.A.</t>
  </si>
  <si>
    <t>Tinh Tuc Town, Nguyen Binh District, Cao Bang Province, VietNam</t>
  </si>
  <si>
    <t>Hoa Pham</t>
  </si>
  <si>
    <t>hoapham86@gmail.com</t>
  </si>
  <si>
    <t>TinElectro-Mechanical Facility of the Cao Bang Minerals &amp; Metallurgy Joint Stock Company</t>
  </si>
  <si>
    <t>Quy Hop Town, Quy Hop District, Nghe An Province, Viet Nam</t>
  </si>
  <si>
    <t>Nguyen Ngoc Nam</t>
  </si>
  <si>
    <t>namnn.kt@gmail.com</t>
  </si>
  <si>
    <t>TinNghe Tinh Non-Ferrous Metals Joint Stock Company</t>
  </si>
  <si>
    <t>Jiasheng Yu</t>
  </si>
  <si>
    <t>yjstungsten@163.com</t>
  </si>
  <si>
    <t>Jl Kawasan Industri dan Pelabuhan Umum Jelitik, Sungai Liat, Kepulauan</t>
  </si>
  <si>
    <t>Robi</t>
  </si>
  <si>
    <t>ayi_jaya@yahoo.com</t>
  </si>
  <si>
    <t>Jumeirah Lakes Towers Almas Tower, Level: 35 D, E, F, G, H P.O.Box: 116858, Sheikh Zayed Road Dubai – U.A.E.</t>
  </si>
  <si>
    <t>Dina Kaloti</t>
  </si>
  <si>
    <t>dina@kalotipm.com</t>
  </si>
  <si>
    <t>GoldKaloti Precious Metals</t>
  </si>
  <si>
    <t>Chile</t>
  </si>
  <si>
    <t>Sexta Industrial 8147, Mejillones II Región</t>
  </si>
  <si>
    <t>Richard Kang</t>
  </si>
  <si>
    <t>Richard@prmchile.com</t>
  </si>
  <si>
    <t>GoldPlanta Recuperadora de Metales SpA</t>
  </si>
  <si>
    <t>143-15(Bieungdo-dong) Gunsansandan-ro, Gunsan-si, Jeollabuk-do, Korea, 573-450</t>
  </si>
  <si>
    <t>JH Ahn</t>
  </si>
  <si>
    <t>jhahn@sungeel.com</t>
  </si>
  <si>
    <t>GoldSungEel HiMetal Co., Ltd.</t>
  </si>
  <si>
    <t>No.12, Donghong Road, Lincun Community, Tangxia Town, Dongguan, Guangdong, China</t>
  </si>
  <si>
    <t>Mr. Xuguang Zhang</t>
  </si>
  <si>
    <t>xg-zhang@ciexpo-epe.com</t>
  </si>
  <si>
    <t>TinDongguan CiEXPO Environmental Engineering Co., Ltd.</t>
  </si>
  <si>
    <t>300, 301/1A, Rackipalayam Pirivu, Narasimhanaickenpalayam, Mettupalayam Road, Coimbatore - 641 031</t>
  </si>
  <si>
    <t>Manikandan.R</t>
  </si>
  <si>
    <t>manikandan.r@ejindia.com</t>
  </si>
  <si>
    <t>Eric Ozan</t>
  </si>
  <si>
    <t>eozan@metallicresources.com</t>
  </si>
  <si>
    <t>Building B, 48 Dongfu Road, Suzhou Industrial Park, Jiangsu Province, P.R. China 215123</t>
  </si>
  <si>
    <t>Mr. Xiaodong Li</t>
  </si>
  <si>
    <t>xiaodong.li@metalor.com</t>
  </si>
  <si>
    <t>GoldMetalor Technologies (Suzhou) Ltd.</t>
  </si>
  <si>
    <t>Kwai Chung, Hong Kong</t>
  </si>
  <si>
    <t>GoldMetalor Technologies (Hong Kong) Ltd.</t>
  </si>
  <si>
    <t>Estonia</t>
  </si>
  <si>
    <t>Molycorp Silmet AS, Kesk 2, Sillamäe, Estonia</t>
  </si>
  <si>
    <t>Julia Ignatova</t>
  </si>
  <si>
    <t>j.ignatova@neomaterials.com</t>
  </si>
  <si>
    <t>TantalumNPM Silmet AS</t>
  </si>
  <si>
    <t>The Moscow Special Alloys Processing Plant, 31 Ul. Obrucheva, Moscow 117246, Russia</t>
  </si>
  <si>
    <t>lotdel@mzss.ru</t>
  </si>
  <si>
    <t>GoldMoscow Special Alloys Processing Plant</t>
  </si>
  <si>
    <t>Santi</t>
  </si>
  <si>
    <t>primatimah@yahoo.com</t>
  </si>
  <si>
    <t>Australia</t>
  </si>
  <si>
    <t>Newburn, Australia</t>
  </si>
  <si>
    <t>Nathan Edwards</t>
  </si>
  <si>
    <t>Nathan.edwards@perthmint.com.au</t>
  </si>
  <si>
    <t>GoldWestern Australian Mint (T/a The Perth Mint)</t>
  </si>
  <si>
    <t>New Zealand</t>
  </si>
  <si>
    <t>350 Neilson Street, Onehunga, Auckland 1061, New Zealand</t>
  </si>
  <si>
    <t>Adam van Sambeek (Treasury Manager)</t>
  </si>
  <si>
    <t>adam@morrisandwatson.co.nz</t>
  </si>
  <si>
    <t>GoldMorris and Watson</t>
  </si>
  <si>
    <t>Czechia</t>
  </si>
  <si>
    <t>Vídeňská 104, 252 42 Vestec, Czech Republic</t>
  </si>
  <si>
    <t>Daniel Chvatal</t>
  </si>
  <si>
    <t>daniel.chvatal@safina.cz</t>
  </si>
  <si>
    <t>GoldSAFINA A.S.</t>
  </si>
  <si>
    <t>Capolona, Italy</t>
  </si>
  <si>
    <t>tcaspa@tcaspa.com</t>
  </si>
  <si>
    <t>GoldT.C.A S.p.A</t>
  </si>
  <si>
    <t>Ms. Li Chunhui (李春慧)</t>
  </si>
  <si>
    <t>hh6822@163.com</t>
  </si>
  <si>
    <t>C-16 Lajpat Nagar, Central Market, New Delhi - 110024, India</t>
  </si>
  <si>
    <t>Mr. Ishwar Kumar</t>
  </si>
  <si>
    <t>jalan@jalanco.com, info@jalanco.com</t>
  </si>
  <si>
    <t>GoldJALAN &amp; Company</t>
  </si>
  <si>
    <t>SA Jewel Centre - Suite 417, 225 Main Street, Johannesburg, 2001</t>
  </si>
  <si>
    <t>William Botes (General Manager)</t>
  </si>
  <si>
    <t>william@autraders.co.za</t>
  </si>
  <si>
    <t>GoldAU Traders and Refiners</t>
  </si>
  <si>
    <t>Bullion House, 115 Tambakata Lane, opp. Dagina Bazar, Pydhonie, Mumbai - 400003</t>
  </si>
  <si>
    <t>Sunny Parekh</t>
  </si>
  <si>
    <t>sunny.parekh@augmont.in</t>
  </si>
  <si>
    <t>GoldAugmont Enterprises Private Limited</t>
  </si>
  <si>
    <t>#6/1, 1st Cross, 1st Stage Peenya,KIADB Main Road, Next to RTO Driving Test Track, 560 058</t>
  </si>
  <si>
    <t>Nikhil S Dhruv (Director)</t>
  </si>
  <si>
    <t>nikhil@bangalorerefinery.com</t>
  </si>
  <si>
    <t>GoldBangalore Refinery</t>
  </si>
  <si>
    <t>Sector 6A, Sidcul Integrate Industrial Estate Area, Haridwar, India-249402</t>
  </si>
  <si>
    <t>Siddharth Gogia</t>
  </si>
  <si>
    <t>dealing.bullion@kundangroup.com</t>
  </si>
  <si>
    <t>GoldKundan Care Products Ltd.</t>
  </si>
  <si>
    <t>C/Jose Antonio Nave 2-10, Toledo, Espana</t>
  </si>
  <si>
    <t>Esther Canete</t>
  </si>
  <si>
    <t>ecanete@crmsynergies.com</t>
  </si>
  <si>
    <t>Khasra No-7/2, Rampura Dehat, Shyampuria Milling Industries, Kashipur Road, District U.S. Nagar, Rudrapur-263153, Uttarakhand</t>
  </si>
  <si>
    <t>Tripti Bansal</t>
  </si>
  <si>
    <t>tbansal@youngbuilders.in</t>
  </si>
  <si>
    <t>Rudy Sumarli</t>
  </si>
  <si>
    <t>babelsuryaalamlestari@gmail.com</t>
  </si>
  <si>
    <t>Mr. Muhammed Fitriansyah</t>
  </si>
  <si>
    <t>mfitriansyah@gmail.com</t>
  </si>
  <si>
    <t>Paulo Amparo</t>
  </si>
  <si>
    <t>gerentegeral.rp@whitesolder.com.br</t>
  </si>
  <si>
    <t>Steffen Schmidt</t>
  </si>
  <si>
    <t>s.schmidt@wolfram.at</t>
  </si>
  <si>
    <t>Mike Yang</t>
  </si>
  <si>
    <t>tungsten.export@w.jx.cn</t>
  </si>
  <si>
    <t>Dokmai, Pravet, Thailand</t>
  </si>
  <si>
    <t>Jeroen Dejonckheere</t>
  </si>
  <si>
    <t>jeroen.dejonckheere@ap.umicore.com</t>
  </si>
  <si>
    <t>GoldUmicore Precious Metals Thailand</t>
  </si>
  <si>
    <t>Yuexiu District, Guangzhou City, Guangdong Province, 111-115 Siyou new road 2501-05 Wuyang Metro Plaza, 25th floor</t>
  </si>
  <si>
    <t>洪海雄 Haixiong Hong</t>
  </si>
  <si>
    <t>htjk@goldjd.com</t>
  </si>
  <si>
    <t>GoldGuangdong Jinding Gold Limited</t>
  </si>
  <si>
    <t>7315 Industrial Park Blvd, Mentor, OH</t>
  </si>
  <si>
    <t>Grayson Alexy</t>
  </si>
  <si>
    <t>info@alexymetals.com</t>
  </si>
  <si>
    <t>Mauritania</t>
  </si>
  <si>
    <t>Avenue de l'independence, BP 623, Nouakchott, Nouakchott Ouest</t>
  </si>
  <si>
    <t>Alec Sellem</t>
  </si>
  <si>
    <t>alec@sellemindustries.com</t>
  </si>
  <si>
    <t>251 Industrial Blvd, Greenville, NC 27834</t>
  </si>
  <si>
    <t>Lori Benn</t>
  </si>
  <si>
    <t>Lorib@metallix.com</t>
  </si>
  <si>
    <t>No. 9 Industrial Park, Hitachi Ohmiya-city, Ibaraki Pref., Japan</t>
  </si>
  <si>
    <t>TantalumH.C. Starck Ltd.</t>
  </si>
  <si>
    <t>Liesinger Flur-Gasse 4, 1230 Vienna, Austria</t>
  </si>
  <si>
    <t>Marcus Fasching</t>
  </si>
  <si>
    <t>marcus.fasching@oegussa.at</t>
  </si>
  <si>
    <t>GoldOgussa Osterreichische Gold- und Silber-Scheideanstalt GmbH</t>
  </si>
  <si>
    <t>TantalumH.C. Starck Smelting GmbH &amp; Co. KG</t>
  </si>
  <si>
    <t>No. 3, Chunyi Road, Industrial Park</t>
  </si>
  <si>
    <t>Mr. Huang Shuigen</t>
  </si>
  <si>
    <t>489673857@qq.com</t>
  </si>
  <si>
    <t>TantalumJiangxi Tuohong New Raw Material</t>
  </si>
  <si>
    <t>Cyril (Hongshi) Xie</t>
  </si>
  <si>
    <t>cyril@3vusainc.com</t>
  </si>
  <si>
    <t>75 Pennsylvania Ave, Warwick</t>
  </si>
  <si>
    <t>Raymond Farnsworth</t>
  </si>
  <si>
    <t>rfarnsworth@peaseandcurren.com</t>
  </si>
  <si>
    <t>GoldPease &amp; Curren</t>
  </si>
  <si>
    <t>1223 County Line Road, Boyertown, PA, 19512, US</t>
  </si>
  <si>
    <t>Jean-Paul Meutcheho (Director of Corporate Social Responsibility)</t>
  </si>
  <si>
    <t>jmeutcheho@globaladvancedmetals.com</t>
  </si>
  <si>
    <t>TantalumGlobal Advanced Metals Boyertown</t>
  </si>
  <si>
    <t>San Zeno Strada B 1/3, Arezzo, 52100</t>
  </si>
  <si>
    <t>Francesco Ricciardi</t>
  </si>
  <si>
    <t>info@safimet.com</t>
  </si>
  <si>
    <t>GoldSafimet S.p.A</t>
  </si>
  <si>
    <t>Gujarat Hosiery Mill Compound, B/h. Vijay Petrol Pump, Raakhial Road, Ahmedabad - 380 021</t>
  </si>
  <si>
    <t>Mr. Chirag</t>
  </si>
  <si>
    <t>admin@gujaratgoldcentre.com</t>
  </si>
  <si>
    <t>GoldGCC Gujrat Gold Centre Pvt. Ltd.</t>
  </si>
  <si>
    <t>Aizuwakamatsu, Fukushima, Japan</t>
  </si>
  <si>
    <t>TantalumGlobal Advanced Metals Aizu</t>
  </si>
  <si>
    <t>Sudan</t>
  </si>
  <si>
    <t>Khartoum, Sudan</t>
  </si>
  <si>
    <t>info@minerals.gov.sd</t>
  </si>
  <si>
    <t>GoldSudan Gold Refinery</t>
  </si>
  <si>
    <t>350-3 Hyeondeok-ro, Hyendeok-myeon, Pyeongtaek-si, Gyeonggi-do, 17969</t>
  </si>
  <si>
    <t>Kim Kang Hoon</t>
  </si>
  <si>
    <t>kanghoon119@naver.com</t>
  </si>
  <si>
    <t>GoldNH Recytech Company</t>
  </si>
  <si>
    <t>178, Binh Thuan Street, 27th neighbourhood, Tan Quang Ward, Tuyen Quang City, Tuyen Quang Province, Vietnam</t>
  </si>
  <si>
    <t>Duong Quoc Hien</t>
  </si>
  <si>
    <t>duonghientqc@yahoo.com</t>
  </si>
  <si>
    <t>TinTuyen Quang Non-Ferrous Metals Joint Stock Company</t>
  </si>
  <si>
    <t>Unit No: EZ-03-04, Plot No: DMCC-EZ3-04, Jumeirah Lakes Towers, Dubai, United Arab Emirates</t>
  </si>
  <si>
    <t>Jamie Belino</t>
  </si>
  <si>
    <t>jamie.belino@aletihadgold.com</t>
  </si>
  <si>
    <t>GoldAl Etihad Gold Refinery DMCC</t>
  </si>
  <si>
    <t>Plot No. 1G, Phase 1, Plot No.393-111, Jumeirah Lakes Towers, DMCC, Sheik Zayed Road, P.O. Box 24305, Dubai, UAE</t>
  </si>
  <si>
    <t>Rami Shakarchi</t>
  </si>
  <si>
    <t>rami.shakarchi@emiratesgold.ae</t>
  </si>
  <si>
    <t>GoldEmirates Gold DMCC</t>
  </si>
  <si>
    <t xml:space="preserve">Plot No.393-111, Jumeirah Lakes Towers, P.O. Box 54495 International Airport Business &amp; Logistics Park, Bldg. A5
</t>
  </si>
  <si>
    <t>info@ipmr.com</t>
  </si>
  <si>
    <t>GoldInternational Precious Metal Refiners</t>
  </si>
  <si>
    <t>Freiburger Strasse 12, 75179 Pforzheim</t>
  </si>
  <si>
    <t>pforzheim@degussa-goldhandel.de</t>
  </si>
  <si>
    <t>GoldDegussa Sonne / Mond Goldhandel GmbH</t>
  </si>
  <si>
    <t>400 M2 Warehouse Q4,  286&amp;287, JLT, P.O.BOX 120811, Sharjah, U.A.E</t>
  </si>
  <si>
    <t>GoldDijllah Gold Refinery FZC</t>
  </si>
  <si>
    <t>Norway</t>
  </si>
  <si>
    <t>Birkebeinervegen 24, 2316 Hamar, Norwegen</t>
  </si>
  <si>
    <t>Elin Ostli</t>
  </si>
  <si>
    <t>eo@karasmussen.com</t>
  </si>
  <si>
    <t>Ryabinovaya Street, 26, Moscow, Moskva, 121471, Russian Federation</t>
  </si>
  <si>
    <t>Dmitry Yakimov</t>
  </si>
  <si>
    <t>yakimov@artek.com.ru</t>
  </si>
  <si>
    <t>TungstenSmelter Not Listed</t>
  </si>
  <si>
    <t>Parwanoo, Himachal Pradesh, India</t>
  </si>
  <si>
    <t>Ameet Guptaa (Partner of Sai Refinery)</t>
  </si>
  <si>
    <t>sairefinery@gmail.com</t>
  </si>
  <si>
    <t>GoldSai Refinery</t>
  </si>
  <si>
    <t>Chelyabinskaya Obl., Kyshtym, Ul., Celjabinsk Celjabinskaja, Russia, 95519</t>
  </si>
  <si>
    <t>Mrs. Lyubov Kirillova</t>
  </si>
  <si>
    <t>Kirillova_Lyubov@kmez.rcc-group.ru</t>
  </si>
  <si>
    <t>GoldKyshtym Copper-Electrolytic Plant ZAO</t>
  </si>
  <si>
    <t>Lot 148, Jalan PBR 20, Kawasan Perindustrian Bukit Rambai (Fasa 4A), 75250</t>
  </si>
  <si>
    <t>Miss Low (Administration Manager)</t>
  </si>
  <si>
    <t>low@modeltech.com.my</t>
  </si>
  <si>
    <t>GoldModeltech Sdn Bhd</t>
  </si>
  <si>
    <t>TinModeltech Sdn Bhd</t>
  </si>
  <si>
    <t>500 Quality Blvd, Fairfield, OH 45014</t>
  </si>
  <si>
    <t>Mike Menz</t>
  </si>
  <si>
    <t>menzm@qgold.com</t>
  </si>
  <si>
    <t>GoldQG Refining, LLC</t>
  </si>
  <si>
    <t>Ben Etherington</t>
  </si>
  <si>
    <t>ben@nathantrotter.com</t>
  </si>
  <si>
    <t>Jl. Ketapang Rt 01 Rw 01 Kelurahan Temberan Kecamatan Bukit Intan Kota Pangkalpinang</t>
  </si>
  <si>
    <t>TinPT Mitra Sukses Globalindo</t>
  </si>
  <si>
    <t>Rua Augusto Valiatti, 77, Corveta – Araquari – Santa Catarina, ZIP Code: 89245-000</t>
  </si>
  <si>
    <t>Leandro Campos</t>
  </si>
  <si>
    <t>leandro.campos@cronimet.com.br</t>
  </si>
  <si>
    <t>TungstenCronimet Brasil Ltda</t>
  </si>
  <si>
    <t>Rua Senador Carlos Gomes de Oliveira,80 São José/SC Brazil Zip Code 88104-785</t>
  </si>
  <si>
    <t>Henrique Samy Pereira</t>
  </si>
  <si>
    <t>hsamy@crmdobrasil.com</t>
  </si>
  <si>
    <t>Zona Franca Palermo, Km3 Sitionuevo, Barranquilla COLOMBIA</t>
  </si>
  <si>
    <t>Ramiro Rodriguez Paz</t>
  </si>
  <si>
    <t>ramiro@sancus.es</t>
  </si>
  <si>
    <t>7 Ellman Street, Sunderland Ridge, Centurion, South Africa</t>
  </si>
  <si>
    <t>Tania Pelser</t>
  </si>
  <si>
    <t>tania.pelser@metcon.co.za</t>
  </si>
  <si>
    <t>CID001810</t>
  </si>
  <si>
    <t>Super Dragon Technology Co., Ltd.</t>
  </si>
  <si>
    <t>GoldSmelter not listed</t>
  </si>
  <si>
    <t xml:space="preserve">Kyte Powertech Limited </t>
  </si>
  <si>
    <t>Dublin Rd, Cavan H12 KV20,Ireland</t>
  </si>
  <si>
    <t>+353 494331588</t>
  </si>
  <si>
    <t xml:space="preserve">Chaitra Satish </t>
  </si>
  <si>
    <t>chaitra.satish@kytepowertech.com</t>
  </si>
  <si>
    <t>Olivia McCabe</t>
  </si>
  <si>
    <t>Sourcing and Procurement Manager</t>
  </si>
  <si>
    <t>olivia.mccabe@kytepowertech.com</t>
  </si>
  <si>
    <t>+353 49 4331588</t>
  </si>
  <si>
    <t>The aim is to identify the source of the conflict minerals used in the products or raw materials that goes into the manufacture of a transformer.</t>
  </si>
  <si>
    <t>https://www.kytepowertech.com/documents-2/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</si>
</sst>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mmmm\ d\,\ yyyy;@"/>
    <numFmt numFmtId="169" formatCode="[$-409]d\-mmm\-yyyy;@"/>
    <numFmt numFmtId="170" formatCode="0.0"/>
    <numFmt numFmtId="171" formatCode="_-&quot;$&quot;* #,##0_-;\-&quot;$&quot;* #,##0_-;_-&quot;$&quot;* &quot;-&quot;_-;_-@_-"/>
    <numFmt numFmtId="172" formatCode="_-&quot;$&quot;* #,##0.00_-;\-&quot;$&quot;* #,##0.00_-;_-&quot;$&quot;* &quot;-&quot;??_-;_-@_-"/>
    <numFmt numFmtId="173" formatCode="_-* #,##0\ &quot;€&quot;_-;\-* #,##0\ &quot;€&quot;_-;_-* &quot;-&quot;\ &quot;€&quot;_-;_-@_-"/>
    <numFmt numFmtId="174" formatCode="_-* #,##0\ _€_-;\-* #,##0\ _€_-;_-* &quot;-&quot;\ _€_-;_-@_-"/>
    <numFmt numFmtId="175" formatCode="_-* #,##0.00\ &quot;€&quot;_-;\-* #,##0.00\ &quot;€&quot;_-;_-* &quot;-&quot;??\ &quot;€&quot;_-;_-@_-"/>
    <numFmt numFmtId="176" formatCode="_-* #,##0.00\ _€_-;\-* #,##0.00\ _€_-;_-* &quot;-&quot;??\ _€_-;_-@_-"/>
    <numFmt numFmtId="177" formatCode="_-&quot;€&quot;\ * #,##0_-;\-&quot;€&quot;\ * #,##0_-;_-&quot;€&quot;\ * &quot;-&quot;_-;_-@_-"/>
    <numFmt numFmtId="178" formatCode="_-&quot;€&quot;\ * #,##0.00_-;\-&quot;€&quot;\ * #,##0.00_-;_-&quot;€&quot;\ * &quot;-&quot;??_-;_-@_-"/>
    <numFmt numFmtId="179" formatCode="_ * #,##0_ ;_ * \-#,##0_ ;_ * &quot;-&quot;_ ;_ @_ "/>
    <numFmt numFmtId="180" formatCode="_ * #,##0.00_ ;_ * \-#,##0.00_ ;_ * &quot;-&quot;??_ ;_ @_ "/>
  </numFmts>
  <fonts count="124">
    <font>
      <sz val="10"/>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
      <sz val="11"/>
      <color theme="1"/>
      <name val="Calibri"/>
      <family val="3"/>
      <scheme val="minor"/>
    </font>
    <font>
      <sz val="11"/>
      <color theme="0"/>
      <name val="Calibri"/>
      <family val="3"/>
      <scheme val="minor"/>
    </font>
    <font>
      <sz val="11"/>
      <color rgb="FF9C0006"/>
      <name val="ＭＳ Ｐゴシック"/>
      <family val="3"/>
    </font>
    <font>
      <sz val="11"/>
      <color rgb="FF9C0006"/>
      <name val="Calibri"/>
      <family val="3"/>
      <scheme val="minor"/>
    </font>
    <font>
      <b/>
      <sz val="11"/>
      <color rgb="FFFA7D00"/>
      <name val="Calibri"/>
      <family val="3"/>
      <scheme val="minor"/>
    </font>
    <font>
      <b/>
      <sz val="11"/>
      <color theme="0"/>
      <name val="Calibri"/>
      <family val="3"/>
      <scheme val="minor"/>
    </font>
    <font>
      <i/>
      <sz val="11"/>
      <color rgb="FF7F7F7F"/>
      <name val="Calibri"/>
      <family val="3"/>
      <scheme val="minor"/>
    </font>
    <font>
      <sz val="11"/>
      <color rgb="FF006100"/>
      <name val="Calibri"/>
      <family val="3"/>
      <scheme val="minor"/>
    </font>
    <font>
      <b/>
      <sz val="15"/>
      <color theme="3"/>
      <name val="Calibri"/>
      <family val="3"/>
      <scheme val="minor"/>
    </font>
    <font>
      <b/>
      <sz val="13"/>
      <color theme="3"/>
      <name val="Calibri"/>
      <family val="3"/>
      <scheme val="minor"/>
    </font>
    <font>
      <b/>
      <sz val="11"/>
      <color theme="3"/>
      <name val="Calibri"/>
      <family val="3"/>
      <scheme val="minor"/>
    </font>
    <font>
      <u/>
      <sz val="11"/>
      <color theme="10"/>
      <name val="Calibri"/>
      <family val="3"/>
      <scheme val="minor"/>
    </font>
    <font>
      <u/>
      <sz val="12"/>
      <color theme="10"/>
      <name val="Calibri"/>
      <family val="3"/>
      <scheme val="minor"/>
    </font>
    <font>
      <sz val="11"/>
      <color rgb="FF3F3F76"/>
      <name val="Calibri"/>
      <family val="3"/>
      <scheme val="minor"/>
    </font>
    <font>
      <sz val="11"/>
      <color rgb="FFFA7D00"/>
      <name val="Calibri"/>
      <family val="3"/>
      <scheme val="minor"/>
    </font>
    <font>
      <sz val="11"/>
      <color rgb="FF9C6500"/>
      <name val="Calibri"/>
      <family val="3"/>
      <scheme val="minor"/>
    </font>
    <font>
      <sz val="10"/>
      <color theme="1"/>
      <name val="ＭＳ Ｐゴシック"/>
      <family val="3"/>
    </font>
    <font>
      <sz val="11"/>
      <color theme="1"/>
      <name val="ＭＳ Ｐゴシック"/>
      <family val="3"/>
    </font>
    <font>
      <sz val="12"/>
      <color theme="1"/>
      <name val="Calibri"/>
      <family val="3"/>
      <scheme val="minor"/>
    </font>
    <font>
      <b/>
      <sz val="11"/>
      <color rgb="FF3F3F3F"/>
      <name val="Calibri"/>
      <family val="3"/>
      <scheme val="minor"/>
    </font>
    <font>
      <sz val="18"/>
      <color theme="3"/>
      <name val="Cambria"/>
      <family val="3"/>
      <scheme val="major"/>
    </font>
    <font>
      <b/>
      <sz val="11"/>
      <color theme="1"/>
      <name val="Calibri"/>
      <family val="3"/>
      <scheme val="minor"/>
    </font>
    <font>
      <sz val="11"/>
      <color rgb="FFFF0000"/>
      <name val="Calibri"/>
      <family val="3"/>
      <scheme val="minor"/>
    </font>
  </fonts>
  <fills count="68">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right/>
      <top/>
      <bottom style="thick">
        <color theme="4" tint="0.499984740745262"/>
      </bottom>
      <diagonal/>
    </border>
  </borders>
  <cellStyleXfs count="1548">
    <xf numFmtId="0" fontId="0" fillId="0" borderId="0"/>
    <xf numFmtId="0" fontId="58" fillId="2" borderId="0" applyNumberFormat="0" applyBorder="0" applyAlignment="0" applyProtection="0"/>
    <xf numFmtId="0" fontId="58" fillId="3" borderId="0" applyNumberFormat="0" applyBorder="0" applyAlignment="0" applyProtection="0"/>
    <xf numFmtId="0" fontId="58" fillId="4" borderId="0" applyNumberFormat="0" applyBorder="0" applyAlignment="0" applyProtection="0"/>
    <xf numFmtId="0" fontId="58" fillId="5" borderId="0" applyNumberFormat="0" applyBorder="0" applyAlignment="0" applyProtection="0"/>
    <xf numFmtId="0" fontId="58" fillId="6" borderId="0" applyNumberFormat="0" applyBorder="0" applyAlignment="0" applyProtection="0"/>
    <xf numFmtId="0" fontId="58"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1" borderId="0" applyNumberFormat="0" applyBorder="0" applyAlignment="0" applyProtection="0"/>
    <xf numFmtId="0" fontId="58" fillId="12" borderId="0" applyNumberFormat="0" applyBorder="0" applyAlignment="0" applyProtection="0"/>
    <xf numFmtId="0" fontId="58"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9"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2" borderId="0" applyNumberFormat="0" applyBorder="0" applyAlignment="0" applyProtection="0"/>
    <xf numFmtId="0" fontId="59" fillId="23"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60" fillId="26" borderId="0" applyNumberFormat="0" applyBorder="0" applyAlignment="0" applyProtection="0"/>
    <xf numFmtId="0" fontId="61" fillId="26" borderId="0" applyNumberFormat="0" applyBorder="0" applyAlignment="0" applyProtection="0"/>
    <xf numFmtId="0" fontId="62" fillId="27" borderId="1" applyNumberFormat="0" applyAlignment="0" applyProtection="0"/>
    <xf numFmtId="0" fontId="63" fillId="28" borderId="2" applyNumberFormat="0" applyAlignment="0" applyProtection="0"/>
    <xf numFmtId="165" fontId="13" fillId="0" borderId="0" applyFont="0" applyFill="0" applyBorder="0" applyAlignment="0" applyProtection="0"/>
    <xf numFmtId="41" fontId="13" fillId="0" borderId="0" applyFont="0" applyFill="0" applyBorder="0" applyAlignment="0" applyProtection="0"/>
    <xf numFmtId="174" fontId="13" fillId="0" borderId="0" applyFont="0" applyFill="0" applyBorder="0" applyAlignment="0" applyProtection="0"/>
    <xf numFmtId="167"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7"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76" fontId="13" fillId="0" borderId="0" applyFont="0" applyFill="0" applyBorder="0" applyAlignment="0" applyProtection="0"/>
    <xf numFmtId="167"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7"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7"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7"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76" fontId="13" fillId="0" borderId="0" applyFont="0" applyFill="0" applyBorder="0" applyAlignment="0" applyProtection="0"/>
    <xf numFmtId="164" fontId="13" fillId="0" borderId="0" applyFont="0" applyFill="0" applyBorder="0" applyAlignment="0" applyProtection="0"/>
    <xf numFmtId="171" fontId="13" fillId="0" borderId="0" applyFont="0" applyFill="0" applyBorder="0" applyAlignment="0" applyProtection="0"/>
    <xf numFmtId="173" fontId="13" fillId="0" borderId="0" applyFont="0" applyFill="0" applyBorder="0" applyAlignment="0" applyProtection="0"/>
    <xf numFmtId="177" fontId="13" fillId="0" borderId="0" applyFont="0" applyFill="0" applyBorder="0" applyAlignment="0" applyProtection="0"/>
    <xf numFmtId="166"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6"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5" fontId="13" fillId="0" borderId="0" applyFont="0" applyFill="0" applyBorder="0" applyAlignment="0" applyProtection="0"/>
    <xf numFmtId="166"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6"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6"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6"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6"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6"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6"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75" fontId="13" fillId="0" borderId="0" applyFont="0" applyFill="0" applyBorder="0" applyAlignment="0" applyProtection="0"/>
    <xf numFmtId="168" fontId="93" fillId="0" borderId="0"/>
    <xf numFmtId="0" fontId="64" fillId="0" borderId="0" applyNumberFormat="0" applyFill="0" applyBorder="0" applyAlignment="0" applyProtection="0"/>
    <xf numFmtId="0" fontId="65" fillId="29" borderId="0" applyNumberFormat="0" applyBorder="0" applyAlignment="0" applyProtection="0"/>
    <xf numFmtId="0" fontId="66" fillId="0" borderId="3" applyNumberFormat="0" applyFill="0" applyAlignment="0" applyProtection="0"/>
    <xf numFmtId="0" fontId="67" fillId="0" borderId="4" applyNumberFormat="0" applyFill="0" applyAlignment="0" applyProtection="0"/>
    <xf numFmtId="0" fontId="68" fillId="0" borderId="5" applyNumberFormat="0" applyFill="0" applyAlignment="0" applyProtection="0"/>
    <xf numFmtId="0" fontId="68" fillId="0" borderId="0" applyNumberFormat="0" applyFill="0" applyBorder="0" applyAlignment="0" applyProtection="0"/>
    <xf numFmtId="0" fontId="11" fillId="0" borderId="0" applyNumberFormat="0" applyFill="0" applyBorder="0">
      <protection locked="0"/>
    </xf>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protection locked="0"/>
    </xf>
    <xf numFmtId="0" fontId="69" fillId="0" borderId="0" applyNumberFormat="0" applyFill="0" applyBorder="0">
      <protection locked="0"/>
    </xf>
    <xf numFmtId="0" fontId="71" fillId="0" borderId="0" applyNumberFormat="0" applyFill="0" applyBorder="0" applyAlignment="0" applyProtection="0"/>
    <xf numFmtId="0" fontId="11" fillId="0" borderId="0" applyNumberFormat="0" applyFill="0" applyBorder="0">
      <protection locked="0"/>
    </xf>
    <xf numFmtId="0" fontId="69" fillId="0" borderId="0" applyNumberFormat="0" applyFill="0" applyBorder="0">
      <protection locked="0"/>
    </xf>
    <xf numFmtId="0" fontId="72" fillId="30" borderId="1" applyNumberFormat="0" applyAlignment="0" applyProtection="0"/>
    <xf numFmtId="0" fontId="73" fillId="0" borderId="6" applyNumberFormat="0" applyFill="0" applyAlignment="0" applyProtection="0"/>
    <xf numFmtId="0" fontId="74" fillId="31" borderId="0" applyNumberFormat="0" applyBorder="0" applyAlignment="0" applyProtection="0"/>
    <xf numFmtId="168" fontId="5" fillId="0" borderId="0"/>
    <xf numFmtId="0" fontId="93" fillId="0" borderId="0"/>
    <xf numFmtId="0" fontId="93" fillId="0" borderId="0"/>
    <xf numFmtId="168" fontId="5"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 fillId="0" borderId="0"/>
    <xf numFmtId="0" fontId="5" fillId="0" borderId="0"/>
    <xf numFmtId="0" fontId="5" fillId="0" borderId="0"/>
    <xf numFmtId="168" fontId="5" fillId="0" borderId="0"/>
    <xf numFmtId="0" fontId="10" fillId="0" borderId="0"/>
    <xf numFmtId="168" fontId="93" fillId="0" borderId="0"/>
    <xf numFmtId="0" fontId="58" fillId="0" borderId="0"/>
    <xf numFmtId="0" fontId="58" fillId="0" borderId="0"/>
    <xf numFmtId="168" fontId="10" fillId="0" borderId="0"/>
    <xf numFmtId="0" fontId="58" fillId="0" borderId="0"/>
    <xf numFmtId="0" fontId="10" fillId="0" borderId="0"/>
    <xf numFmtId="0" fontId="58" fillId="0" borderId="0"/>
    <xf numFmtId="0" fontId="75" fillId="0" borderId="0">
      <alignment vertical="center"/>
    </xf>
    <xf numFmtId="168" fontId="5" fillId="0" borderId="0"/>
    <xf numFmtId="0" fontId="76" fillId="0" borderId="0"/>
    <xf numFmtId="0" fontId="58" fillId="0" borderId="0"/>
    <xf numFmtId="0" fontId="93" fillId="0" borderId="0"/>
    <xf numFmtId="0" fontId="76" fillId="0" borderId="0"/>
    <xf numFmtId="0" fontId="58" fillId="0" borderId="0"/>
    <xf numFmtId="0" fontId="58" fillId="0" borderId="0"/>
    <xf numFmtId="0" fontId="58" fillId="0" borderId="0"/>
    <xf numFmtId="0" fontId="58" fillId="0" borderId="0"/>
    <xf numFmtId="0" fontId="58" fillId="0" borderId="0"/>
    <xf numFmtId="0" fontId="93" fillId="0" borderId="0"/>
    <xf numFmtId="0" fontId="58" fillId="0" borderId="0"/>
    <xf numFmtId="0" fontId="93" fillId="0" borderId="0"/>
    <xf numFmtId="0" fontId="58"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76" fillId="0" borderId="0"/>
    <xf numFmtId="0" fontId="76" fillId="0" borderId="0"/>
    <xf numFmtId="0" fontId="58"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58" fillId="0" borderId="0"/>
    <xf numFmtId="0" fontId="58" fillId="0" borderId="0"/>
    <xf numFmtId="168" fontId="5" fillId="0" borderId="0"/>
    <xf numFmtId="168" fontId="5" fillId="0" borderId="0"/>
    <xf numFmtId="0" fontId="77" fillId="0" borderId="0"/>
    <xf numFmtId="0" fontId="93" fillId="0" borderId="0"/>
    <xf numFmtId="0" fontId="13" fillId="0" borderId="0"/>
    <xf numFmtId="0" fontId="58" fillId="32" borderId="7" applyNumberFormat="0" applyFont="0" applyAlignment="0" applyProtection="0"/>
    <xf numFmtId="0" fontId="78" fillId="27" borderId="8" applyNumberFormat="0" applyAlignment="0" applyProtection="0"/>
    <xf numFmtId="9" fontId="13" fillId="0" borderId="0" applyFont="0" applyFill="0" applyBorder="0" applyAlignment="0" applyProtection="0"/>
    <xf numFmtId="0" fontId="93"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 fillId="0" borderId="0"/>
    <xf numFmtId="0" fontId="79" fillId="0" borderId="0" applyNumberFormat="0" applyFill="0" applyBorder="0" applyAlignment="0" applyProtection="0"/>
    <xf numFmtId="0" fontId="80" fillId="0" borderId="9" applyNumberFormat="0" applyFill="0" applyAlignment="0" applyProtection="0"/>
    <xf numFmtId="0" fontId="81" fillId="0" borderId="0" applyNumberFormat="0" applyFill="0" applyBorder="0" applyAlignment="0" applyProtection="0"/>
    <xf numFmtId="168" fontId="13" fillId="0" borderId="0"/>
    <xf numFmtId="0" fontId="93" fillId="0" borderId="0"/>
    <xf numFmtId="0" fontId="93" fillId="0" borderId="0"/>
    <xf numFmtId="0" fontId="93" fillId="0" borderId="0"/>
    <xf numFmtId="168" fontId="93" fillId="0" borderId="0"/>
    <xf numFmtId="0" fontId="4" fillId="0" borderId="0"/>
    <xf numFmtId="41"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3" fillId="42" borderId="2" applyNumberFormat="0" applyAlignment="0" applyProtection="0"/>
    <xf numFmtId="0" fontId="62" fillId="41" borderId="1" applyNumberFormat="0" applyAlignment="0" applyProtection="0"/>
    <xf numFmtId="0" fontId="61" fillId="38" borderId="0" applyNumberFormat="0" applyBorder="0" applyAlignment="0" applyProtection="0"/>
    <xf numFmtId="0" fontId="60" fillId="38" borderId="0" applyNumberFormat="0" applyBorder="0" applyAlignment="0" applyProtection="0"/>
    <xf numFmtId="0" fontId="59" fillId="64" borderId="0" applyNumberFormat="0" applyBorder="0" applyAlignment="0" applyProtection="0"/>
    <xf numFmtId="0" fontId="59" fillId="60" borderId="0" applyNumberFormat="0" applyBorder="0" applyAlignment="0" applyProtection="0"/>
    <xf numFmtId="0" fontId="59" fillId="56" borderId="0" applyNumberFormat="0" applyBorder="0" applyAlignment="0" applyProtection="0"/>
    <xf numFmtId="0" fontId="59" fillId="52" borderId="0" applyNumberFormat="0" applyBorder="0" applyAlignment="0" applyProtection="0"/>
    <xf numFmtId="0" fontId="59" fillId="48" borderId="0" applyNumberFormat="0" applyBorder="0" applyAlignment="0" applyProtection="0"/>
    <xf numFmtId="0" fontId="59" fillId="44" borderId="0" applyNumberFormat="0" applyBorder="0" applyAlignment="0" applyProtection="0"/>
    <xf numFmtId="0" fontId="59" fillId="67" borderId="0" applyNumberFormat="0" applyBorder="0" applyAlignment="0" applyProtection="0"/>
    <xf numFmtId="0" fontId="59" fillId="63" borderId="0" applyNumberFormat="0" applyBorder="0" applyAlignment="0" applyProtection="0"/>
    <xf numFmtId="0" fontId="59" fillId="59" borderId="0" applyNumberFormat="0" applyBorder="0" applyAlignment="0" applyProtection="0"/>
    <xf numFmtId="0" fontId="59" fillId="55" borderId="0" applyNumberFormat="0" applyBorder="0" applyAlignment="0" applyProtection="0"/>
    <xf numFmtId="0" fontId="59" fillId="51" borderId="0" applyNumberFormat="0" applyBorder="0" applyAlignment="0" applyProtection="0"/>
    <xf numFmtId="0" fontId="59" fillId="47" borderId="0" applyNumberFormat="0" applyBorder="0" applyAlignment="0" applyProtection="0"/>
    <xf numFmtId="0" fontId="58" fillId="66" borderId="0" applyNumberFormat="0" applyBorder="0" applyAlignment="0" applyProtection="0"/>
    <xf numFmtId="0" fontId="58" fillId="62" borderId="0" applyNumberFormat="0" applyBorder="0" applyAlignment="0" applyProtection="0"/>
    <xf numFmtId="0" fontId="58" fillId="58" borderId="0" applyNumberFormat="0" applyBorder="0" applyAlignment="0" applyProtection="0"/>
    <xf numFmtId="0" fontId="58" fillId="54" borderId="0" applyNumberFormat="0" applyBorder="0" applyAlignment="0" applyProtection="0"/>
    <xf numFmtId="0" fontId="58" fillId="50" borderId="0" applyNumberFormat="0" applyBorder="0" applyAlignment="0" applyProtection="0"/>
    <xf numFmtId="0" fontId="58" fillId="46" borderId="0" applyNumberFormat="0" applyBorder="0" applyAlignment="0" applyProtection="0"/>
    <xf numFmtId="0" fontId="58" fillId="65" borderId="0" applyNumberFormat="0" applyBorder="0" applyAlignment="0" applyProtection="0"/>
    <xf numFmtId="0" fontId="58" fillId="61" borderId="0" applyNumberFormat="0" applyBorder="0" applyAlignment="0" applyProtection="0"/>
    <xf numFmtId="0" fontId="58" fillId="57" borderId="0" applyNumberFormat="0" applyBorder="0" applyAlignment="0" applyProtection="0"/>
    <xf numFmtId="0" fontId="58" fillId="53" borderId="0" applyNumberFormat="0" applyBorder="0" applyAlignment="0" applyProtection="0"/>
    <xf numFmtId="0" fontId="58" fillId="49" borderId="0" applyNumberFormat="0" applyBorder="0" applyAlignment="0" applyProtection="0"/>
    <xf numFmtId="0" fontId="58" fillId="45" borderId="0" applyNumberFormat="0" applyBorder="0" applyAlignment="0" applyProtection="0"/>
    <xf numFmtId="0" fontId="3" fillId="0" borderId="0"/>
    <xf numFmtId="0" fontId="65" fillId="37" borderId="0" applyNumberFormat="0" applyBorder="0" applyAlignment="0" applyProtection="0"/>
    <xf numFmtId="0" fontId="67" fillId="0" borderId="65" applyNumberFormat="0" applyFill="0" applyAlignment="0" applyProtection="0"/>
    <xf numFmtId="0" fontId="11" fillId="0" borderId="0" applyNumberFormat="0" applyFill="0" applyBorder="0" applyAlignment="0" applyProtection="0">
      <alignment vertical="top"/>
      <protection locked="0"/>
    </xf>
    <xf numFmtId="168" fontId="69" fillId="0" borderId="0" applyNumberFormat="0" applyFill="0" applyBorder="0" applyAlignment="0" applyProtection="0"/>
    <xf numFmtId="168" fontId="69" fillId="0" borderId="0" applyNumberFormat="0" applyFill="0" applyBorder="0" applyAlignment="0" applyProtection="0">
      <alignment vertical="top"/>
      <protection locked="0"/>
    </xf>
    <xf numFmtId="168" fontId="6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68" fontId="69" fillId="0" borderId="0" applyNumberFormat="0" applyFill="0" applyBorder="0" applyAlignment="0" applyProtection="0">
      <alignment vertical="top"/>
      <protection locked="0"/>
    </xf>
    <xf numFmtId="0" fontId="72" fillId="40" borderId="1" applyNumberFormat="0" applyAlignment="0" applyProtection="0"/>
    <xf numFmtId="0" fontId="74" fillId="39" borderId="0" applyNumberFormat="0" applyBorder="0" applyAlignment="0" applyProtection="0"/>
    <xf numFmtId="0" fontId="58" fillId="43" borderId="7" applyNumberFormat="0" applyFont="0" applyAlignment="0" applyProtection="0"/>
    <xf numFmtId="0" fontId="78" fillId="41" borderId="8" applyNumberFormat="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176" fontId="13"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18" fillId="0" borderId="0"/>
    <xf numFmtId="0" fontId="101" fillId="0" borderId="0"/>
    <xf numFmtId="0" fontId="118" fillId="0" borderId="0"/>
    <xf numFmtId="0" fontId="117" fillId="0" borderId="0">
      <alignment vertical="center"/>
    </xf>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41" fontId="13" fillId="0" borderId="0" applyFont="0" applyFill="0" applyBorder="0" applyAlignment="0" applyProtection="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16" fillId="31" borderId="0"/>
    <xf numFmtId="0" fontId="115" fillId="0" borderId="6"/>
    <xf numFmtId="0" fontId="114" fillId="30" borderId="1"/>
    <xf numFmtId="0" fontId="69" fillId="0" borderId="0">
      <protection locked="0"/>
    </xf>
    <xf numFmtId="0" fontId="11" fillId="0" borderId="0">
      <protection locked="0"/>
    </xf>
    <xf numFmtId="0" fontId="113" fillId="0" borderId="0"/>
    <xf numFmtId="0" fontId="69" fillId="0" borderId="0">
      <protection locked="0"/>
    </xf>
    <xf numFmtId="0" fontId="69" fillId="0" borderId="0">
      <protection locked="0"/>
    </xf>
    <xf numFmtId="0" fontId="112" fillId="0" borderId="0"/>
    <xf numFmtId="0" fontId="69" fillId="0" borderId="0"/>
    <xf numFmtId="0" fontId="11" fillId="0" borderId="0">
      <protection locked="0"/>
    </xf>
    <xf numFmtId="0" fontId="111" fillId="0" borderId="0"/>
    <xf numFmtId="0" fontId="111" fillId="0" borderId="5"/>
    <xf numFmtId="0" fontId="110" fillId="0" borderId="4"/>
    <xf numFmtId="0" fontId="109" fillId="0" borderId="3"/>
    <xf numFmtId="0" fontId="108" fillId="29" borderId="0"/>
    <xf numFmtId="0" fontId="107"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66"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166" fontId="13" fillId="0" borderId="0"/>
    <xf numFmtId="172" fontId="13" fillId="0" borderId="0"/>
    <xf numFmtId="172" fontId="13" fillId="0" borderId="0"/>
    <xf numFmtId="172" fontId="13" fillId="0" borderId="0"/>
    <xf numFmtId="172" fontId="13" fillId="0" borderId="0"/>
    <xf numFmtId="172" fontId="13" fillId="0" borderId="0"/>
    <xf numFmtId="172"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2"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2" fontId="13" fillId="0" borderId="0"/>
    <xf numFmtId="172"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2"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75" fontId="13" fillId="0" borderId="0"/>
    <xf numFmtId="175" fontId="13" fillId="0" borderId="0"/>
    <xf numFmtId="175" fontId="13" fillId="0" borderId="0"/>
    <xf numFmtId="175" fontId="13" fillId="0" borderId="0"/>
    <xf numFmtId="166"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66"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5"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8"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8" fontId="13" fillId="0" borderId="0"/>
    <xf numFmtId="178" fontId="13" fillId="0" borderId="0"/>
    <xf numFmtId="166" fontId="13" fillId="0" borderId="0"/>
    <xf numFmtId="166"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66"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66"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66" fontId="13" fillId="0" borderId="0"/>
    <xf numFmtId="175"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66"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75" fontId="13" fillId="0" borderId="0"/>
    <xf numFmtId="166" fontId="13" fillId="0" borderId="0"/>
    <xf numFmtId="177" fontId="13" fillId="0" borderId="0"/>
    <xf numFmtId="173" fontId="13" fillId="0" borderId="0"/>
    <xf numFmtId="171" fontId="13" fillId="0" borderId="0"/>
    <xf numFmtId="164"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176" fontId="13" fillId="0" borderId="0"/>
    <xf numFmtId="176" fontId="13" fillId="0" borderId="0"/>
    <xf numFmtId="176" fontId="13" fillId="0" borderId="0"/>
    <xf numFmtId="176" fontId="13" fillId="0" borderId="0"/>
    <xf numFmtId="43"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13" fillId="0" borderId="0"/>
    <xf numFmtId="176"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43"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176" fontId="13" fillId="0" borderId="0"/>
    <xf numFmtId="43" fontId="13" fillId="0" borderId="0"/>
    <xf numFmtId="174" fontId="13" fillId="0" borderId="0"/>
    <xf numFmtId="41" fontId="13" fillId="0" borderId="0"/>
    <xf numFmtId="41" fontId="13" fillId="0" borderId="0"/>
    <xf numFmtId="0" fontId="106" fillId="28" borderId="2"/>
    <xf numFmtId="0" fontId="105" fillId="27" borderId="1"/>
    <xf numFmtId="0" fontId="104" fillId="26" borderId="0"/>
    <xf numFmtId="0" fontId="103" fillId="26" borderId="0"/>
    <xf numFmtId="0" fontId="102" fillId="25" borderId="0"/>
    <xf numFmtId="0" fontId="102" fillId="24" borderId="0"/>
    <xf numFmtId="0" fontId="102" fillId="23" borderId="0"/>
    <xf numFmtId="0" fontId="102" fillId="22" borderId="0"/>
    <xf numFmtId="0" fontId="102" fillId="21" borderId="0"/>
    <xf numFmtId="0" fontId="102" fillId="20" borderId="0"/>
    <xf numFmtId="0" fontId="102" fillId="19" borderId="0"/>
    <xf numFmtId="0" fontId="102" fillId="18" borderId="0"/>
    <xf numFmtId="0" fontId="102" fillId="17" borderId="0"/>
    <xf numFmtId="0" fontId="102" fillId="16" borderId="0"/>
    <xf numFmtId="0" fontId="102" fillId="15" borderId="0"/>
    <xf numFmtId="0" fontId="102" fillId="14" borderId="0"/>
    <xf numFmtId="0" fontId="101" fillId="13" borderId="0"/>
    <xf numFmtId="0" fontId="101" fillId="12" borderId="0"/>
    <xf numFmtId="0" fontId="101" fillId="11" borderId="0"/>
    <xf numFmtId="0" fontId="101" fillId="10" borderId="0"/>
    <xf numFmtId="0" fontId="101" fillId="9" borderId="0"/>
    <xf numFmtId="0" fontId="101" fillId="8" borderId="0"/>
    <xf numFmtId="0" fontId="101" fillId="7" borderId="0"/>
    <xf numFmtId="0" fontId="101" fillId="6" borderId="0"/>
    <xf numFmtId="0" fontId="101" fillId="5" borderId="0"/>
    <xf numFmtId="0" fontId="101" fillId="4" borderId="0"/>
    <xf numFmtId="0" fontId="101" fillId="3" borderId="0"/>
    <xf numFmtId="0" fontId="101" fillId="2" borderId="0"/>
    <xf numFmtId="0" fontId="1" fillId="0" borderId="0"/>
    <xf numFmtId="179"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180" fontId="13" fillId="0" borderId="0" applyFont="0" applyFill="0" applyBorder="0" applyAlignment="0" applyProtection="0"/>
    <xf numFmtId="0" fontId="101" fillId="0" borderId="0"/>
    <xf numFmtId="0" fontId="118" fillId="0" borderId="0"/>
    <xf numFmtId="0" fontId="118" fillId="0" borderId="0"/>
    <xf numFmtId="0" fontId="101" fillId="0" borderId="0"/>
    <xf numFmtId="0" fontId="101" fillId="0" borderId="0"/>
    <xf numFmtId="0" fontId="101" fillId="0" borderId="0"/>
    <xf numFmtId="0" fontId="119" fillId="0" borderId="0"/>
    <xf numFmtId="0" fontId="101" fillId="32" borderId="7"/>
    <xf numFmtId="0" fontId="120" fillId="27" borderId="8"/>
    <xf numFmtId="9" fontId="13"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1" fillId="0" borderId="0"/>
    <xf numFmtId="0" fontId="122" fillId="0" borderId="9"/>
    <xf numFmtId="0" fontId="123" fillId="0" borderId="0"/>
  </cellStyleXfs>
  <cellXfs count="674">
    <xf numFmtId="0" fontId="0" fillId="0" borderId="0" xfId="0"/>
    <xf numFmtId="0" fontId="18" fillId="33" borderId="10" xfId="0" applyFont="1" applyFill="1" applyBorder="1" applyAlignment="1" applyProtection="1">
      <alignment horizontal="center" vertical="center"/>
    </xf>
    <xf numFmtId="0" fontId="28" fillId="33" borderId="11" xfId="570" applyFont="1" applyFill="1" applyBorder="1" applyAlignment="1">
      <alignment horizontal="center" vertical="top" wrapText="1"/>
    </xf>
    <xf numFmtId="0" fontId="0" fillId="33" borderId="0" xfId="0" applyFill="1"/>
    <xf numFmtId="0" fontId="14" fillId="33" borderId="0" xfId="0" applyFont="1" applyFill="1" applyBorder="1" applyAlignment="1">
      <alignment horizontal="center" vertical="center"/>
    </xf>
    <xf numFmtId="0" fontId="0" fillId="33" borderId="0" xfId="0" applyFont="1" applyFill="1" applyBorder="1"/>
    <xf numFmtId="0" fontId="12" fillId="33" borderId="0" xfId="0" applyFont="1" applyFill="1" applyBorder="1"/>
    <xf numFmtId="0" fontId="17"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4" fillId="33" borderId="0" xfId="0" applyFont="1" applyFill="1" applyBorder="1" applyAlignment="1" applyProtection="1">
      <alignment vertical="center"/>
    </xf>
    <xf numFmtId="0" fontId="20" fillId="33" borderId="0" xfId="0" applyFont="1" applyFill="1" applyBorder="1" applyAlignment="1" applyProtection="1">
      <alignment horizontal="left" wrapText="1"/>
    </xf>
    <xf numFmtId="0" fontId="18" fillId="33" borderId="0" xfId="0" applyFont="1" applyFill="1" applyBorder="1" applyAlignment="1" applyProtection="1">
      <alignment vertical="center"/>
    </xf>
    <xf numFmtId="0" fontId="18" fillId="33" borderId="0" xfId="0" applyFont="1" applyFill="1" applyBorder="1" applyAlignment="1" applyProtection="1">
      <alignment horizontal="center" vertical="center"/>
    </xf>
    <xf numFmtId="0" fontId="0" fillId="33" borderId="0" xfId="0" applyFill="1" applyAlignment="1" applyProtection="1">
      <alignment vertical="top"/>
    </xf>
    <xf numFmtId="0" fontId="12" fillId="33" borderId="0" xfId="0" applyFont="1" applyFill="1" applyBorder="1" applyProtection="1">
      <protection hidden="1"/>
    </xf>
    <xf numFmtId="0" fontId="14" fillId="33" borderId="0" xfId="0" applyFont="1" applyFill="1" applyBorder="1" applyAlignment="1" applyProtection="1">
      <alignment horizontal="center" vertical="top"/>
      <protection hidden="1"/>
    </xf>
    <xf numFmtId="0" fontId="14" fillId="33" borderId="0" xfId="0" applyFont="1" applyFill="1" applyBorder="1" applyAlignment="1" applyProtection="1">
      <alignment vertical="center"/>
      <protection hidden="1"/>
    </xf>
    <xf numFmtId="0" fontId="18"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7" fillId="33" borderId="0" xfId="0" applyFont="1" applyFill="1" applyBorder="1" applyAlignment="1" applyProtection="1">
      <alignment horizontal="right" vertical="center"/>
      <protection hidden="1"/>
    </xf>
    <xf numFmtId="0" fontId="0" fillId="0" borderId="0" xfId="0" applyAlignment="1"/>
    <xf numFmtId="0" fontId="14" fillId="33" borderId="15" xfId="0" applyFont="1" applyFill="1" applyBorder="1" applyAlignment="1" applyProtection="1">
      <alignment vertical="center" wrapText="1"/>
      <protection hidden="1"/>
    </xf>
    <xf numFmtId="0" fontId="14" fillId="33" borderId="16" xfId="0" applyFont="1" applyFill="1" applyBorder="1" applyAlignment="1" applyProtection="1">
      <alignment vertical="center" wrapText="1"/>
      <protection hidden="1"/>
    </xf>
    <xf numFmtId="0" fontId="14" fillId="33" borderId="17" xfId="0" applyFont="1" applyFill="1" applyBorder="1" applyAlignment="1" applyProtection="1">
      <alignment vertical="center" wrapText="1"/>
      <protection hidden="1"/>
    </xf>
    <xf numFmtId="0" fontId="14"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8" fillId="33" borderId="18" xfId="570" applyFont="1" applyFill="1" applyBorder="1" applyAlignment="1">
      <alignment vertical="top" wrapText="1"/>
    </xf>
    <xf numFmtId="0" fontId="12" fillId="33" borderId="0" xfId="0" applyFont="1" applyFill="1" applyBorder="1" applyAlignment="1"/>
    <xf numFmtId="168" fontId="28" fillId="33" borderId="18" xfId="570" applyNumberFormat="1" applyFont="1" applyFill="1" applyBorder="1" applyAlignment="1">
      <alignment horizontal="center" vertical="top" wrapText="1"/>
    </xf>
    <xf numFmtId="0" fontId="14" fillId="33" borderId="0" xfId="0" applyFont="1" applyFill="1" applyBorder="1" applyAlignment="1">
      <alignment horizontal="left"/>
    </xf>
    <xf numFmtId="0" fontId="17" fillId="33" borderId="0" xfId="0" applyFont="1" applyFill="1" applyBorder="1" applyAlignment="1">
      <alignment horizontal="left"/>
    </xf>
    <xf numFmtId="0" fontId="40" fillId="33" borderId="19" xfId="570" applyFont="1" applyFill="1" applyBorder="1" applyAlignment="1">
      <alignment horizontal="center" vertical="center" wrapText="1"/>
    </xf>
    <xf numFmtId="0" fontId="40"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4" fillId="33" borderId="21" xfId="0" applyFont="1" applyFill="1" applyBorder="1" applyAlignment="1" applyProtection="1">
      <alignment vertical="center"/>
    </xf>
    <xf numFmtId="0" fontId="6" fillId="33" borderId="16" xfId="0" applyFont="1" applyFill="1" applyBorder="1" applyAlignment="1" applyProtection="1">
      <alignment vertical="center"/>
    </xf>
    <xf numFmtId="0" fontId="21" fillId="33" borderId="22" xfId="0" applyFont="1" applyFill="1" applyBorder="1" applyAlignment="1" applyProtection="1">
      <alignment horizontal="center" vertical="center"/>
      <protection locked="0" hidden="1"/>
    </xf>
    <xf numFmtId="0" fontId="14" fillId="33" borderId="23" xfId="0" applyFont="1" applyFill="1" applyBorder="1" applyAlignment="1" applyProtection="1">
      <alignment vertical="center"/>
    </xf>
    <xf numFmtId="0" fontId="6" fillId="33" borderId="24" xfId="0" applyFont="1" applyFill="1" applyBorder="1" applyAlignment="1" applyProtection="1">
      <alignment vertical="center"/>
    </xf>
    <xf numFmtId="0" fontId="17" fillId="33" borderId="22" xfId="0" applyFont="1" applyFill="1" applyBorder="1" applyAlignment="1" applyProtection="1">
      <alignment horizontal="right" vertical="center"/>
      <protection hidden="1"/>
    </xf>
    <xf numFmtId="0" fontId="14" fillId="33" borderId="15" xfId="0" applyFont="1" applyFill="1" applyBorder="1" applyAlignment="1" applyProtection="1">
      <alignment vertical="center"/>
    </xf>
    <xf numFmtId="0" fontId="14" fillId="33" borderId="25" xfId="0" applyFont="1" applyFill="1" applyBorder="1" applyAlignment="1" applyProtection="1">
      <alignment vertical="center"/>
    </xf>
    <xf numFmtId="0" fontId="6" fillId="33" borderId="26" xfId="0" applyFont="1" applyFill="1" applyBorder="1" applyAlignment="1" applyProtection="1">
      <alignment vertical="center"/>
    </xf>
    <xf numFmtId="0" fontId="17" fillId="33" borderId="27" xfId="0" applyFont="1" applyFill="1" applyBorder="1" applyAlignment="1" applyProtection="1">
      <alignment wrapText="1"/>
      <protection hidden="1"/>
    </xf>
    <xf numFmtId="0" fontId="0" fillId="34" borderId="19" xfId="0" applyFill="1" applyBorder="1" applyProtection="1"/>
    <xf numFmtId="0" fontId="17" fillId="33" borderId="28" xfId="0" applyFont="1" applyFill="1" applyBorder="1" applyAlignment="1" applyProtection="1">
      <alignment horizontal="right" vertical="center"/>
      <protection hidden="1"/>
    </xf>
    <xf numFmtId="0" fontId="33" fillId="33" borderId="0" xfId="0" applyFont="1" applyFill="1" applyBorder="1" applyAlignment="1" applyProtection="1">
      <alignment horizontal="right" vertical="center"/>
    </xf>
    <xf numFmtId="0" fontId="34" fillId="33" borderId="0" xfId="0" applyFont="1" applyFill="1" applyBorder="1" applyAlignment="1" applyProtection="1">
      <alignment vertical="center"/>
    </xf>
    <xf numFmtId="0" fontId="14" fillId="33" borderId="29" xfId="0" applyFont="1" applyFill="1" applyBorder="1" applyAlignment="1" applyProtection="1">
      <alignment vertical="center"/>
    </xf>
    <xf numFmtId="0" fontId="34" fillId="33" borderId="27" xfId="0" applyFont="1" applyFill="1" applyBorder="1" applyAlignment="1" applyProtection="1">
      <alignment vertical="center"/>
    </xf>
    <xf numFmtId="0" fontId="14" fillId="33" borderId="30" xfId="0" applyFont="1" applyFill="1" applyBorder="1" applyAlignment="1" applyProtection="1">
      <alignment vertical="center"/>
    </xf>
    <xf numFmtId="2" fontId="17" fillId="33" borderId="10" xfId="0" applyNumberFormat="1" applyFont="1" applyFill="1" applyBorder="1" applyAlignment="1" applyProtection="1">
      <alignment horizontal="left" wrapText="1"/>
      <protection hidden="1"/>
    </xf>
    <xf numFmtId="0" fontId="17" fillId="33" borderId="28" xfId="0" applyFont="1" applyFill="1" applyBorder="1" applyAlignment="1" applyProtection="1">
      <alignment horizontal="left"/>
      <protection hidden="1"/>
    </xf>
    <xf numFmtId="0" fontId="18" fillId="33" borderId="10" xfId="0" applyFont="1" applyFill="1" applyBorder="1" applyAlignment="1" applyProtection="1">
      <alignment horizontal="left" vertical="center"/>
    </xf>
    <xf numFmtId="0" fontId="6" fillId="33" borderId="31" xfId="0" applyFont="1" applyFill="1" applyBorder="1" applyAlignment="1" applyProtection="1">
      <alignment vertical="center"/>
    </xf>
    <xf numFmtId="0" fontId="18" fillId="33" borderId="22" xfId="0" applyFont="1" applyFill="1" applyBorder="1" applyAlignment="1" applyProtection="1">
      <alignment vertical="center" wrapText="1"/>
      <protection hidden="1"/>
    </xf>
    <xf numFmtId="0" fontId="18" fillId="33" borderId="21" xfId="0" applyFont="1" applyFill="1" applyBorder="1" applyAlignment="1" applyProtection="1">
      <alignment vertical="center"/>
    </xf>
    <xf numFmtId="0" fontId="18" fillId="33" borderId="10" xfId="0" applyFont="1" applyFill="1" applyBorder="1" applyAlignment="1" applyProtection="1">
      <alignment vertical="center" wrapText="1"/>
      <protection hidden="1"/>
    </xf>
    <xf numFmtId="2" fontId="19" fillId="33" borderId="10" xfId="0" applyNumberFormat="1" applyFont="1" applyFill="1" applyBorder="1" applyAlignment="1" applyProtection="1">
      <alignment horizontal="left" wrapText="1"/>
      <protection hidden="1"/>
    </xf>
    <xf numFmtId="0" fontId="18" fillId="33" borderId="10" xfId="0" applyFont="1" applyFill="1" applyBorder="1" applyAlignment="1" applyProtection="1">
      <alignment vertical="center"/>
    </xf>
    <xf numFmtId="0" fontId="18" fillId="33" borderId="10" xfId="0" applyFont="1" applyFill="1" applyBorder="1" applyAlignment="1" applyProtection="1">
      <alignment horizontal="center" vertical="center" wrapText="1"/>
      <protection hidden="1"/>
    </xf>
    <xf numFmtId="0" fontId="6" fillId="33" borderId="17" xfId="0" applyFont="1" applyFill="1" applyBorder="1" applyAlignment="1" applyProtection="1">
      <alignment vertical="center"/>
    </xf>
    <xf numFmtId="0" fontId="7" fillId="33" borderId="22" xfId="0" applyFont="1" applyFill="1" applyBorder="1" applyAlignment="1" applyProtection="1">
      <alignment horizontal="left" vertical="top" wrapText="1"/>
      <protection hidden="1"/>
    </xf>
    <xf numFmtId="0" fontId="12" fillId="0" borderId="0" xfId="589" applyFont="1" applyFill="1" applyAlignment="1" applyProtection="1"/>
    <xf numFmtId="0" fontId="93" fillId="0" borderId="0" xfId="589"/>
    <xf numFmtId="0" fontId="25" fillId="0" borderId="0" xfId="487" applyFont="1" applyFill="1" applyAlignment="1" applyProtection="1">
      <alignment horizontal="center"/>
      <protection hidden="1"/>
    </xf>
    <xf numFmtId="0" fontId="25" fillId="0" borderId="0" xfId="487" applyFont="1" applyFill="1" applyAlignment="1" applyProtection="1">
      <alignment horizontal="center" wrapText="1"/>
      <protection hidden="1"/>
    </xf>
    <xf numFmtId="0" fontId="7" fillId="0" borderId="0" xfId="0" applyFont="1" applyAlignment="1" applyProtection="1">
      <alignment horizontal="center"/>
      <protection hidden="1"/>
    </xf>
    <xf numFmtId="0" fontId="29"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7" fillId="33" borderId="27" xfId="0" applyFont="1" applyFill="1" applyBorder="1" applyAlignment="1" applyProtection="1">
      <alignment horizontal="center" wrapText="1"/>
      <protection hidden="1"/>
    </xf>
    <xf numFmtId="0" fontId="17"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4" fillId="33" borderId="33" xfId="0" applyFont="1" applyFill="1" applyBorder="1" applyAlignment="1" applyProtection="1">
      <alignment vertical="center"/>
      <protection hidden="1"/>
    </xf>
    <xf numFmtId="0" fontId="14" fillId="33" borderId="21" xfId="0" applyFont="1" applyFill="1" applyBorder="1" applyAlignment="1" applyProtection="1">
      <alignment vertical="center"/>
      <protection hidden="1"/>
    </xf>
    <xf numFmtId="0" fontId="14" fillId="33" borderId="34" xfId="0" applyFont="1" applyFill="1" applyBorder="1" applyAlignment="1" applyProtection="1">
      <alignment vertical="center"/>
      <protection hidden="1"/>
    </xf>
    <xf numFmtId="0" fontId="17" fillId="33" borderId="0" xfId="0" applyFont="1" applyFill="1" applyBorder="1" applyAlignment="1" applyProtection="1">
      <alignment wrapText="1"/>
      <protection hidden="1"/>
    </xf>
    <xf numFmtId="0" fontId="14" fillId="33" borderId="0" xfId="0" applyFont="1" applyFill="1" applyBorder="1" applyAlignment="1" applyProtection="1">
      <alignment horizontal="left" vertical="center"/>
      <protection hidden="1"/>
    </xf>
    <xf numFmtId="2" fontId="17" fillId="33" borderId="28" xfId="0" applyNumberFormat="1" applyFont="1" applyFill="1" applyBorder="1" applyAlignment="1" applyProtection="1">
      <alignment horizontal="left" vertical="center" wrapText="1"/>
      <protection hidden="1"/>
    </xf>
    <xf numFmtId="0" fontId="18" fillId="33" borderId="10" xfId="0" applyFont="1" applyFill="1" applyBorder="1" applyAlignment="1" applyProtection="1">
      <alignment horizontal="left" vertical="center"/>
      <protection hidden="1"/>
    </xf>
    <xf numFmtId="0" fontId="20" fillId="33" borderId="27" xfId="0" applyFont="1" applyFill="1" applyBorder="1" applyAlignment="1" applyProtection="1">
      <alignment horizontal="left" vertical="center" wrapText="1"/>
      <protection hidden="1"/>
    </xf>
    <xf numFmtId="0" fontId="33" fillId="33" borderId="0" xfId="0" applyFont="1" applyFill="1" applyBorder="1" applyAlignment="1" applyProtection="1">
      <alignment horizontal="right" vertical="center"/>
      <protection hidden="1"/>
    </xf>
    <xf numFmtId="0" fontId="18" fillId="33" borderId="28" xfId="0" applyFont="1" applyFill="1" applyBorder="1" applyAlignment="1" applyProtection="1">
      <alignment horizontal="center" vertical="center"/>
      <protection hidden="1"/>
    </xf>
    <xf numFmtId="0" fontId="18" fillId="33" borderId="28" xfId="0" applyFont="1" applyFill="1" applyBorder="1" applyAlignment="1" applyProtection="1">
      <alignment horizontal="left" vertical="center"/>
      <protection hidden="1"/>
    </xf>
    <xf numFmtId="0" fontId="18" fillId="33" borderId="0" xfId="0" applyFont="1" applyFill="1" applyBorder="1" applyAlignment="1" applyProtection="1">
      <alignment horizontal="center" vertical="center"/>
      <protection hidden="1"/>
    </xf>
    <xf numFmtId="0" fontId="18"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9"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11"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11" fillId="0" borderId="19" xfId="487" applyFill="1" applyBorder="1" applyAlignment="1" applyProtection="1">
      <alignment vertical="center" wrapText="1"/>
      <protection hidden="1"/>
    </xf>
    <xf numFmtId="0" fontId="18" fillId="33" borderId="22" xfId="0" applyFont="1" applyFill="1" applyBorder="1" applyAlignment="1" applyProtection="1">
      <alignment horizontal="left" vertical="center" wrapText="1"/>
      <protection locked="0"/>
    </xf>
    <xf numFmtId="0" fontId="38" fillId="0" borderId="0" xfId="0" applyFont="1" applyFill="1" applyBorder="1" applyAlignment="1" applyProtection="1">
      <alignment vertical="center" wrapText="1"/>
      <protection hidden="1"/>
    </xf>
    <xf numFmtId="0" fontId="0" fillId="0" borderId="0" xfId="0" applyFill="1"/>
    <xf numFmtId="0" fontId="8" fillId="0" borderId="0" xfId="0" applyFont="1" applyAlignment="1">
      <alignment wrapText="1"/>
    </xf>
    <xf numFmtId="0" fontId="8" fillId="0" borderId="0" xfId="0" applyFont="1"/>
    <xf numFmtId="0" fontId="0" fillId="0" borderId="0" xfId="0" applyFill="1" applyProtection="1">
      <protection hidden="1"/>
    </xf>
    <xf numFmtId="49" fontId="0" fillId="0" borderId="0" xfId="0" applyNumberFormat="1" applyFill="1" applyProtection="1">
      <protection hidden="1"/>
    </xf>
    <xf numFmtId="0" fontId="39" fillId="0" borderId="0" xfId="0" applyFont="1" applyFill="1" applyProtection="1">
      <protection hidden="1"/>
    </xf>
    <xf numFmtId="0" fontId="0" fillId="0" borderId="0" xfId="0" applyFont="1" applyFill="1" applyBorder="1"/>
    <xf numFmtId="0" fontId="0" fillId="0" borderId="0" xfId="0" applyFont="1" applyFill="1" applyBorder="1"/>
    <xf numFmtId="0" fontId="7" fillId="0" borderId="35" xfId="0" applyNumberFormat="1" applyFont="1" applyFill="1" applyBorder="1" applyAlignment="1" applyProtection="1">
      <alignment vertical="center" wrapText="1"/>
      <protection hidden="1"/>
    </xf>
    <xf numFmtId="0" fontId="25" fillId="0" borderId="35" xfId="487" applyFont="1" applyBorder="1" applyAlignment="1" applyProtection="1">
      <alignment horizontal="center"/>
      <protection hidden="1"/>
    </xf>
    <xf numFmtId="0" fontId="7" fillId="0" borderId="36" xfId="0" applyNumberFormat="1" applyFont="1" applyFill="1" applyBorder="1" applyAlignment="1" applyProtection="1">
      <alignment vertical="center" wrapText="1"/>
      <protection hidden="1"/>
    </xf>
    <xf numFmtId="0" fontId="36" fillId="0" borderId="35" xfId="0" applyNumberFormat="1" applyFont="1" applyFill="1" applyBorder="1" applyAlignment="1" applyProtection="1">
      <alignment vertical="center" wrapText="1"/>
      <protection hidden="1"/>
    </xf>
    <xf numFmtId="0" fontId="8" fillId="35" borderId="35" xfId="0" applyFont="1" applyFill="1" applyBorder="1" applyAlignment="1" applyProtection="1">
      <alignment wrapText="1"/>
      <protection hidden="1"/>
    </xf>
    <xf numFmtId="0" fontId="8" fillId="35" borderId="35" xfId="0" applyFont="1" applyFill="1" applyBorder="1" applyAlignment="1" applyProtection="1">
      <protection hidden="1"/>
    </xf>
    <xf numFmtId="0" fontId="8" fillId="0" borderId="0" xfId="0" applyFont="1" applyFill="1"/>
    <xf numFmtId="0" fontId="8" fillId="0" borderId="0" xfId="0" applyFont="1" applyFill="1" applyAlignment="1">
      <alignment wrapText="1"/>
    </xf>
    <xf numFmtId="0" fontId="8"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32" fillId="0" borderId="0" xfId="0" applyFont="1" applyFill="1" applyAlignment="1" applyProtection="1">
      <alignment horizontal="center" wrapText="1"/>
    </xf>
    <xf numFmtId="0" fontId="8" fillId="0" borderId="15" xfId="0" applyFont="1" applyFill="1" applyBorder="1" applyAlignment="1" applyProtection="1">
      <alignment wrapText="1"/>
    </xf>
    <xf numFmtId="0" fontId="0" fillId="0" borderId="0" xfId="0" applyFill="1" applyAlignment="1" applyProtection="1">
      <alignment vertical="top" wrapText="1"/>
    </xf>
    <xf numFmtId="0" fontId="8" fillId="0" borderId="15" xfId="0" applyFont="1" applyFill="1" applyBorder="1" applyAlignment="1" applyProtection="1">
      <alignment vertical="top" wrapText="1"/>
    </xf>
    <xf numFmtId="0" fontId="8" fillId="0" borderId="0" xfId="0" applyFont="1" applyFill="1" applyAlignment="1" applyProtection="1">
      <alignment wrapText="1"/>
    </xf>
    <xf numFmtId="0" fontId="7" fillId="0" borderId="0" xfId="0" applyFont="1" applyFill="1" applyAlignment="1" applyProtection="1">
      <alignment wrapText="1"/>
    </xf>
    <xf numFmtId="0" fontId="8" fillId="0" borderId="0" xfId="0" applyFont="1" applyFill="1" applyAlignment="1" applyProtection="1">
      <alignment horizontal="center" wrapText="1"/>
    </xf>
    <xf numFmtId="0" fontId="32" fillId="0" borderId="15" xfId="0" applyFont="1" applyFill="1" applyBorder="1" applyAlignment="1" applyProtection="1">
      <alignment wrapText="1"/>
    </xf>
    <xf numFmtId="0" fontId="35" fillId="0" borderId="0" xfId="0" applyFont="1" applyFill="1" applyBorder="1" applyAlignment="1" applyProtection="1">
      <alignment horizontal="right" wrapText="1"/>
    </xf>
    <xf numFmtId="0" fontId="0" fillId="34" borderId="19" xfId="0" applyFill="1" applyBorder="1"/>
    <xf numFmtId="0" fontId="37" fillId="33" borderId="14" xfId="0" applyFont="1" applyFill="1" applyBorder="1" applyAlignment="1" applyProtection="1">
      <alignment horizontal="center" vertical="center" wrapText="1"/>
      <protection hidden="1"/>
    </xf>
    <xf numFmtId="0" fontId="43" fillId="0" borderId="0" xfId="0" applyFont="1" applyAlignment="1" applyProtection="1">
      <alignment horizontal="center" wrapText="1"/>
      <protection hidden="1"/>
    </xf>
    <xf numFmtId="0" fontId="14" fillId="33" borderId="0" xfId="0" applyFont="1" applyFill="1" applyBorder="1" applyAlignment="1" applyProtection="1">
      <alignment horizontal="center" vertical="center" wrapText="1"/>
      <protection hidden="1"/>
    </xf>
    <xf numFmtId="49" fontId="18"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11" fillId="0" borderId="0" xfId="487" applyFill="1" applyAlignment="1" applyProtection="1">
      <alignment horizontal="center"/>
      <protection hidden="1"/>
    </xf>
    <xf numFmtId="0" fontId="44" fillId="33" borderId="33" xfId="487" applyFont="1" applyFill="1" applyBorder="1" applyAlignment="1" applyProtection="1">
      <alignment horizontal="left" vertical="center"/>
      <protection hidden="1"/>
    </xf>
    <xf numFmtId="0" fontId="45" fillId="33" borderId="0" xfId="487" applyFont="1" applyFill="1" applyAlignment="1" applyProtection="1">
      <alignment vertical="center"/>
    </xf>
    <xf numFmtId="0" fontId="45" fillId="33" borderId="0" xfId="487" applyFont="1" applyFill="1" applyBorder="1" applyAlignment="1" applyProtection="1">
      <alignment horizontal="center" vertical="center"/>
      <protection hidden="1"/>
    </xf>
    <xf numFmtId="0" fontId="46" fillId="0" borderId="27" xfId="487" applyFont="1" applyFill="1" applyBorder="1" applyAlignment="1" applyProtection="1">
      <alignment horizontal="center"/>
      <protection hidden="1"/>
    </xf>
    <xf numFmtId="0" fontId="48" fillId="33" borderId="38" xfId="0" applyFont="1" applyFill="1" applyBorder="1" applyAlignment="1" applyProtection="1">
      <alignment horizontal="center" vertical="center" wrapText="1"/>
      <protection hidden="1"/>
    </xf>
    <xf numFmtId="0" fontId="48" fillId="33" borderId="0" xfId="0" applyFont="1" applyFill="1" applyBorder="1" applyAlignment="1" applyProtection="1">
      <alignment horizontal="center" vertical="center" wrapText="1"/>
      <protection hidden="1"/>
    </xf>
    <xf numFmtId="0" fontId="14" fillId="33" borderId="39" xfId="0" applyFont="1" applyFill="1" applyBorder="1" applyAlignment="1" applyProtection="1">
      <alignment vertical="center" wrapText="1"/>
      <protection locked="0"/>
    </xf>
    <xf numFmtId="0" fontId="14" fillId="33" borderId="40" xfId="0" applyFont="1" applyFill="1" applyBorder="1" applyAlignment="1" applyProtection="1">
      <alignment vertical="center" wrapText="1"/>
      <protection locked="0"/>
    </xf>
    <xf numFmtId="0" fontId="14" fillId="33" borderId="32" xfId="0" applyFont="1" applyFill="1" applyBorder="1" applyAlignment="1" applyProtection="1">
      <alignment vertical="center" wrapText="1"/>
      <protection locked="0"/>
    </xf>
    <xf numFmtId="0" fontId="17" fillId="33" borderId="15" xfId="0" applyFont="1" applyFill="1" applyBorder="1" applyAlignment="1" applyProtection="1">
      <alignment horizontal="center" wrapText="1"/>
      <protection locked="0"/>
    </xf>
    <xf numFmtId="0" fontId="17" fillId="33" borderId="41" xfId="0" applyFont="1" applyFill="1" applyBorder="1" applyAlignment="1" applyProtection="1">
      <alignment horizontal="center" wrapText="1"/>
      <protection hidden="1"/>
    </xf>
    <xf numFmtId="0" fontId="14" fillId="33" borderId="38" xfId="0" applyFont="1" applyFill="1" applyBorder="1" applyAlignment="1" applyProtection="1">
      <alignment vertical="center"/>
      <protection hidden="1"/>
    </xf>
    <xf numFmtId="0" fontId="39" fillId="33" borderId="15" xfId="0" applyFont="1" applyFill="1" applyBorder="1" applyAlignment="1" applyProtection="1">
      <alignment vertical="top" wrapText="1"/>
    </xf>
    <xf numFmtId="0" fontId="21" fillId="33" borderId="29" xfId="0" applyFont="1" applyFill="1" applyBorder="1" applyAlignment="1" applyProtection="1">
      <alignment horizontal="right" wrapText="1"/>
      <protection hidden="1"/>
    </xf>
    <xf numFmtId="0" fontId="15" fillId="33" borderId="42" xfId="0" applyFont="1" applyFill="1" applyBorder="1" applyAlignment="1" applyProtection="1">
      <alignment vertical="center" wrapText="1"/>
    </xf>
    <xf numFmtId="0" fontId="7" fillId="33" borderId="22" xfId="0" applyFont="1" applyFill="1" applyBorder="1" applyAlignment="1" applyProtection="1">
      <alignment horizontal="left" wrapText="1"/>
      <protection hidden="1"/>
    </xf>
    <xf numFmtId="0" fontId="55" fillId="0" borderId="0" xfId="0" applyFont="1" applyFill="1" applyBorder="1" applyAlignment="1" applyProtection="1">
      <alignment horizontal="right" wrapText="1"/>
      <protection hidden="1"/>
    </xf>
    <xf numFmtId="0" fontId="7" fillId="0" borderId="43" xfId="0" applyFont="1" applyFill="1" applyBorder="1" applyAlignment="1" applyProtection="1">
      <alignment horizontal="center"/>
      <protection hidden="1"/>
    </xf>
    <xf numFmtId="0" fontId="41" fillId="0" borderId="0" xfId="0" applyFont="1" applyProtection="1">
      <protection hidden="1"/>
    </xf>
    <xf numFmtId="2" fontId="28" fillId="33" borderId="11" xfId="570" applyNumberFormat="1" applyFont="1" applyFill="1" applyBorder="1" applyAlignment="1">
      <alignment horizontal="center" vertical="top" wrapText="1"/>
    </xf>
    <xf numFmtId="0" fontId="28" fillId="33" borderId="18" xfId="570" applyFont="1" applyFill="1" applyBorder="1" applyAlignment="1">
      <alignment horizontal="center" vertical="top" wrapText="1"/>
    </xf>
    <xf numFmtId="0" fontId="53" fillId="0" borderId="0" xfId="0" applyFont="1" applyFill="1" applyAlignment="1">
      <alignment vertical="top" wrapText="1"/>
    </xf>
    <xf numFmtId="0" fontId="17" fillId="33" borderId="41" xfId="0" applyFont="1" applyFill="1" applyBorder="1" applyAlignment="1" applyProtection="1">
      <alignment horizontal="center" vertical="center" wrapText="1"/>
      <protection hidden="1"/>
    </xf>
    <xf numFmtId="0" fontId="17" fillId="33" borderId="44" xfId="0" applyFont="1" applyFill="1" applyBorder="1" applyAlignment="1" applyProtection="1">
      <alignment horizontal="center" vertical="center" wrapText="1"/>
      <protection hidden="1"/>
    </xf>
    <xf numFmtId="0" fontId="7"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52" fillId="0" borderId="0" xfId="0" applyFont="1" applyAlignment="1"/>
    <xf numFmtId="0" fontId="0" fillId="36" borderId="0" xfId="0" applyFill="1" applyProtection="1">
      <protection hidden="1"/>
    </xf>
    <xf numFmtId="0" fontId="28" fillId="0" borderId="19" xfId="0" applyFont="1" applyBorder="1" applyAlignment="1">
      <alignment vertical="top" wrapText="1"/>
    </xf>
    <xf numFmtId="170" fontId="28" fillId="33" borderId="11" xfId="570" applyNumberFormat="1" applyFont="1" applyFill="1" applyBorder="1" applyAlignment="1">
      <alignment horizontal="center" vertical="top" wrapText="1"/>
    </xf>
    <xf numFmtId="1" fontId="43" fillId="0" borderId="0" xfId="0" applyNumberFormat="1" applyFont="1" applyFill="1" applyAlignment="1" applyProtection="1">
      <alignment horizontal="center" vertical="center" wrapText="1"/>
      <protection hidden="1"/>
    </xf>
    <xf numFmtId="0" fontId="41" fillId="0" borderId="0" xfId="0" applyFont="1" applyFill="1" applyAlignment="1" applyProtection="1">
      <alignment horizontal="center" vertical="center" wrapText="1"/>
      <protection hidden="1"/>
    </xf>
    <xf numFmtId="0" fontId="0" fillId="0" borderId="45" xfId="0" applyFill="1" applyBorder="1"/>
    <xf numFmtId="0" fontId="82" fillId="11" borderId="0" xfId="0" applyFont="1" applyFill="1" applyProtection="1">
      <protection hidden="1"/>
    </xf>
    <xf numFmtId="0" fontId="0" fillId="0" borderId="0" xfId="0" applyFont="1" applyFill="1" applyAlignment="1">
      <alignment vertical="top"/>
    </xf>
    <xf numFmtId="0" fontId="56" fillId="0" borderId="0" xfId="0" applyFont="1" applyFill="1" applyBorder="1" applyAlignment="1">
      <alignment vertical="top" wrapText="1"/>
    </xf>
    <xf numFmtId="0" fontId="7" fillId="36" borderId="35" xfId="0" applyNumberFormat="1" applyFont="1" applyFill="1" applyBorder="1" applyAlignment="1" applyProtection="1">
      <alignment vertical="center" wrapText="1"/>
      <protection hidden="1"/>
    </xf>
    <xf numFmtId="0" fontId="14" fillId="33" borderId="46" xfId="0" applyFont="1" applyFill="1" applyBorder="1" applyAlignment="1" applyProtection="1">
      <alignment horizontal="center" vertical="center" wrapText="1"/>
      <protection hidden="1"/>
    </xf>
    <xf numFmtId="0" fontId="14"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8" fillId="33" borderId="19" xfId="570" applyNumberFormat="1" applyFont="1" applyFill="1" applyBorder="1" applyAlignment="1">
      <alignment horizontal="center" vertical="top" wrapText="1"/>
    </xf>
    <xf numFmtId="168" fontId="28" fillId="33" borderId="19" xfId="570" applyNumberFormat="1" applyFont="1" applyFill="1" applyBorder="1" applyAlignment="1">
      <alignment horizontal="center" vertical="top" wrapText="1"/>
    </xf>
    <xf numFmtId="0" fontId="83" fillId="36" borderId="19" xfId="0" applyFont="1" applyFill="1" applyBorder="1" applyAlignment="1" applyProtection="1">
      <alignment horizontal="left" vertical="center" wrapText="1"/>
      <protection hidden="1"/>
    </xf>
    <xf numFmtId="0" fontId="28" fillId="33" borderId="18" xfId="570" applyFont="1" applyFill="1" applyBorder="1" applyAlignment="1">
      <alignment vertical="center" wrapText="1"/>
    </xf>
    <xf numFmtId="0" fontId="28" fillId="33" borderId="48" xfId="570" applyFont="1" applyFill="1" applyBorder="1" applyAlignment="1">
      <alignment vertical="top" wrapText="1"/>
    </xf>
    <xf numFmtId="0" fontId="28" fillId="33" borderId="49" xfId="570" applyFont="1" applyFill="1" applyBorder="1" applyAlignment="1">
      <alignment vertical="top" wrapText="1"/>
    </xf>
    <xf numFmtId="0" fontId="9" fillId="0" borderId="11" xfId="0" applyFont="1" applyFill="1" applyBorder="1" applyAlignment="1" applyProtection="1">
      <alignment wrapText="1"/>
    </xf>
    <xf numFmtId="0" fontId="28" fillId="33" borderId="18" xfId="570" applyFont="1" applyFill="1" applyBorder="1" applyAlignment="1">
      <alignment horizontal="left" vertical="top" wrapText="1"/>
    </xf>
    <xf numFmtId="0" fontId="9" fillId="0" borderId="18" xfId="0" applyFont="1" applyFill="1" applyBorder="1" applyAlignment="1" applyProtection="1">
      <alignment vertical="top" wrapText="1"/>
    </xf>
    <xf numFmtId="0" fontId="28" fillId="33" borderId="19" xfId="570" applyFont="1" applyFill="1" applyBorder="1" applyAlignment="1">
      <alignment vertical="top" wrapText="1"/>
    </xf>
    <xf numFmtId="0" fontId="50" fillId="33" borderId="50" xfId="0" applyFont="1" applyFill="1" applyBorder="1" applyAlignment="1" applyProtection="1">
      <alignment horizontal="center" vertical="center" wrapText="1"/>
      <protection hidden="1"/>
    </xf>
    <xf numFmtId="0" fontId="50" fillId="0" borderId="51" xfId="0" applyFont="1" applyBorder="1" applyAlignment="1" applyProtection="1">
      <alignment horizontal="center" vertical="center" wrapText="1"/>
      <protection hidden="1"/>
    </xf>
    <xf numFmtId="0" fontId="38" fillId="0" borderId="52" xfId="0" applyFont="1" applyBorder="1" applyAlignment="1" applyProtection="1">
      <alignment vertical="center" wrapText="1"/>
      <protection hidden="1"/>
    </xf>
    <xf numFmtId="0" fontId="56" fillId="0" borderId="0" xfId="0" applyFont="1" applyFill="1" applyAlignment="1">
      <alignment horizontal="left" vertical="top" wrapText="1"/>
    </xf>
    <xf numFmtId="168" fontId="0" fillId="33" borderId="13" xfId="0" applyNumberFormat="1" applyFont="1" applyFill="1" applyBorder="1" applyAlignment="1">
      <alignment vertical="top" wrapText="1"/>
    </xf>
    <xf numFmtId="168" fontId="0" fillId="33" borderId="0" xfId="0" applyNumberFormat="1" applyFont="1" applyFill="1" applyBorder="1" applyAlignment="1"/>
    <xf numFmtId="168" fontId="12" fillId="33" borderId="0" xfId="0" applyNumberFormat="1" applyFont="1" applyFill="1" applyBorder="1"/>
    <xf numFmtId="168" fontId="17" fillId="33" borderId="0" xfId="0" applyNumberFormat="1" applyFont="1" applyFill="1" applyBorder="1" applyAlignment="1">
      <alignment horizontal="center" vertical="center" wrapText="1"/>
    </xf>
    <xf numFmtId="168" fontId="14" fillId="33" borderId="0" xfId="0" applyNumberFormat="1" applyFont="1" applyFill="1" applyBorder="1" applyAlignment="1">
      <alignment horizontal="center" vertical="center"/>
    </xf>
    <xf numFmtId="168" fontId="0" fillId="33" borderId="0" xfId="0" applyNumberFormat="1" applyFont="1" applyFill="1" applyBorder="1"/>
    <xf numFmtId="168" fontId="30" fillId="33" borderId="20" xfId="570" applyNumberFormat="1" applyFont="1" applyFill="1" applyBorder="1" applyAlignment="1">
      <alignment horizontal="center" vertical="center" wrapText="1"/>
    </xf>
    <xf numFmtId="168" fontId="0" fillId="0" borderId="0" xfId="0" applyNumberFormat="1" applyFont="1" applyFill="1" applyBorder="1"/>
    <xf numFmtId="168"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5" fillId="0" borderId="52" xfId="0" applyFont="1" applyBorder="1" applyAlignment="1" applyProtection="1">
      <alignment vertical="center" wrapText="1"/>
      <protection hidden="1"/>
    </xf>
    <xf numFmtId="9" fontId="18"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12"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4" fillId="33" borderId="28" xfId="0" applyFont="1" applyFill="1" applyBorder="1" applyAlignment="1" applyProtection="1">
      <alignment vertical="center" wrapText="1"/>
      <protection hidden="1"/>
    </xf>
    <xf numFmtId="0" fontId="14" fillId="33" borderId="53" xfId="0" applyFont="1" applyFill="1" applyBorder="1" applyAlignment="1" applyProtection="1">
      <alignment vertical="center" wrapText="1"/>
      <protection hidden="1"/>
    </xf>
    <xf numFmtId="0" fontId="47" fillId="33" borderId="0" xfId="487" applyFont="1" applyFill="1" applyBorder="1" applyAlignment="1" applyProtection="1">
      <alignment horizontal="center" vertical="center" wrapText="1"/>
      <protection hidden="1"/>
    </xf>
    <xf numFmtId="0" fontId="14" fillId="33" borderId="54" xfId="0" applyFont="1" applyFill="1" applyBorder="1" applyAlignment="1" applyProtection="1">
      <alignment vertical="center" wrapText="1"/>
      <protection hidden="1"/>
    </xf>
    <xf numFmtId="0" fontId="14" fillId="33" borderId="0" xfId="0" applyFont="1" applyFill="1" applyBorder="1" applyAlignment="1" applyProtection="1">
      <alignment vertical="center" wrapText="1"/>
      <protection hidden="1"/>
    </xf>
    <xf numFmtId="0" fontId="49" fillId="33" borderId="0" xfId="0" applyFont="1" applyFill="1" applyBorder="1" applyAlignment="1" applyProtection="1">
      <alignment horizontal="center" vertical="center" wrapText="1"/>
      <protection hidden="1"/>
    </xf>
    <xf numFmtId="0" fontId="17" fillId="33" borderId="54"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1" fillId="0" borderId="0" xfId="0" applyFont="1" applyFill="1" applyBorder="1" applyAlignment="1" applyProtection="1">
      <alignment vertical="center" wrapText="1"/>
      <protection locked="0"/>
    </xf>
    <xf numFmtId="0" fontId="14" fillId="33" borderId="55" xfId="0" applyFont="1" applyFill="1" applyBorder="1" applyAlignment="1" applyProtection="1">
      <alignment vertical="center" wrapText="1"/>
    </xf>
    <xf numFmtId="170" fontId="28" fillId="33" borderId="19" xfId="570" applyNumberFormat="1" applyFont="1" applyFill="1" applyBorder="1" applyAlignment="1">
      <alignment horizontal="center" vertical="top" wrapText="1"/>
    </xf>
    <xf numFmtId="0" fontId="8" fillId="0" borderId="35" xfId="0" applyNumberFormat="1" applyFont="1" applyFill="1" applyBorder="1" applyAlignment="1" applyProtection="1">
      <alignment vertical="top" wrapText="1"/>
      <protection hidden="1"/>
    </xf>
    <xf numFmtId="9" fontId="84"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6" fillId="0" borderId="0" xfId="0" applyFont="1" applyFill="1" applyAlignment="1" applyProtection="1">
      <alignment vertical="top" wrapText="1"/>
      <protection hidden="1"/>
    </xf>
    <xf numFmtId="0" fontId="54"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52" fillId="0" borderId="0" xfId="0" applyFont="1" applyAlignment="1">
      <alignment vertical="top" wrapText="1"/>
    </xf>
    <xf numFmtId="0" fontId="54" fillId="0" borderId="0" xfId="0" applyFont="1" applyAlignment="1">
      <alignment vertical="top" wrapText="1"/>
    </xf>
    <xf numFmtId="9" fontId="52"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6" fillId="36" borderId="19" xfId="0" applyFont="1" applyFill="1" applyBorder="1" applyAlignment="1">
      <alignment vertical="center" wrapText="1"/>
    </xf>
    <xf numFmtId="0" fontId="56"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7" fillId="33" borderId="0" xfId="0" applyFont="1" applyFill="1" applyBorder="1" applyAlignment="1" applyProtection="1">
      <alignment horizontal="center" vertical="center" wrapText="1"/>
      <protection hidden="1"/>
    </xf>
    <xf numFmtId="0" fontId="18" fillId="33" borderId="10" xfId="0" applyFont="1" applyFill="1" applyBorder="1" applyAlignment="1" applyProtection="1">
      <alignment vertical="center" wrapText="1"/>
    </xf>
    <xf numFmtId="0" fontId="17" fillId="33" borderId="38" xfId="0" applyFont="1" applyFill="1" applyBorder="1" applyAlignment="1" applyProtection="1">
      <alignment wrapText="1"/>
    </xf>
    <xf numFmtId="0" fontId="45"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4"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9" fillId="33" borderId="58" xfId="0" applyFont="1" applyFill="1" applyBorder="1" applyAlignment="1" applyProtection="1">
      <alignment horizontal="center" vertical="center" wrapText="1"/>
      <protection locked="0" hidden="1"/>
    </xf>
    <xf numFmtId="0" fontId="9"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90"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52" fillId="0" borderId="0" xfId="502" applyNumberFormat="1" applyFont="1" applyFill="1" applyAlignment="1">
      <alignment horizontal="left" vertical="top" wrapText="1"/>
    </xf>
    <xf numFmtId="0" fontId="29" fillId="36" borderId="19" xfId="0" applyFont="1" applyFill="1" applyBorder="1" applyAlignment="1">
      <alignment vertical="center" wrapText="1"/>
    </xf>
    <xf numFmtId="0" fontId="18" fillId="33" borderId="22" xfId="0" applyFont="1" applyFill="1" applyBorder="1" applyAlignment="1" applyProtection="1">
      <alignment horizontal="left" vertical="center" wrapText="1"/>
      <protection hidden="1"/>
    </xf>
    <xf numFmtId="0" fontId="56" fillId="0" borderId="0" xfId="0" applyFont="1" applyFill="1" applyAlignment="1">
      <alignment vertical="top" wrapText="1"/>
    </xf>
    <xf numFmtId="0" fontId="92"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6" fillId="0" borderId="0" xfId="0" applyFont="1" applyAlignment="1">
      <alignment vertical="top" wrapText="1"/>
    </xf>
    <xf numFmtId="0" fontId="0" fillId="33" borderId="59" xfId="0" applyFill="1" applyBorder="1" applyAlignment="1" applyProtection="1">
      <alignment vertical="center" wrapText="1"/>
      <protection locked="0"/>
    </xf>
    <xf numFmtId="0" fontId="52" fillId="0" borderId="0" xfId="0" applyFont="1" applyFill="1" applyAlignment="1">
      <alignment vertical="top" wrapText="1"/>
    </xf>
    <xf numFmtId="168" fontId="56" fillId="0" borderId="0" xfId="480" applyFont="1" applyFill="1" applyAlignment="1">
      <alignment horizontal="left" vertical="top" wrapText="1"/>
    </xf>
    <xf numFmtId="168" fontId="52" fillId="0" borderId="0" xfId="480" applyFont="1" applyFill="1" applyAlignment="1">
      <alignment vertical="top" wrapText="1"/>
    </xf>
    <xf numFmtId="0" fontId="84" fillId="0" borderId="0" xfId="502" applyNumberFormat="1" applyFont="1" applyFill="1" applyAlignment="1">
      <alignment horizontal="left" vertical="top" wrapText="1"/>
    </xf>
    <xf numFmtId="0" fontId="52" fillId="0" borderId="0" xfId="0" applyFont="1" applyAlignment="1">
      <alignment horizontal="left" vertical="top" wrapText="1"/>
    </xf>
    <xf numFmtId="0" fontId="52" fillId="0" borderId="0" xfId="502" applyFont="1" applyFill="1" applyAlignment="1">
      <alignment horizontal="left" vertical="top" wrapText="1"/>
    </xf>
    <xf numFmtId="0" fontId="52" fillId="0" borderId="0" xfId="569" applyFont="1" applyFill="1" applyAlignment="1">
      <alignment vertical="top" wrapText="1"/>
    </xf>
    <xf numFmtId="168" fontId="56" fillId="0" borderId="0" xfId="480" applyFont="1" applyFill="1" applyAlignment="1">
      <alignment vertical="top" wrapText="1"/>
    </xf>
    <xf numFmtId="9" fontId="95" fillId="0" borderId="0" xfId="480" applyNumberFormat="1" applyFont="1" applyFill="1" applyAlignment="1">
      <alignment horizontal="left" vertical="top" wrapText="1"/>
    </xf>
    <xf numFmtId="0" fontId="84" fillId="0" borderId="0" xfId="502" applyNumberFormat="1" applyFont="1" applyFill="1" applyAlignment="1">
      <alignment horizontal="justify" vertical="top"/>
    </xf>
    <xf numFmtId="0" fontId="52" fillId="0" borderId="0" xfId="502" applyNumberFormat="1" applyFont="1" applyFill="1" applyAlignment="1">
      <alignment horizontal="justify" vertical="top"/>
    </xf>
    <xf numFmtId="0" fontId="52" fillId="0" borderId="0" xfId="0" applyFont="1" applyAlignment="1">
      <alignment horizontal="left" vertical="top"/>
    </xf>
    <xf numFmtId="0" fontId="52" fillId="0" borderId="0" xfId="502" applyFont="1" applyFill="1" applyAlignment="1">
      <alignment horizontal="justify" vertical="top"/>
    </xf>
    <xf numFmtId="0" fontId="95" fillId="0" borderId="0" xfId="502" applyFont="1" applyFill="1" applyAlignment="1">
      <alignment horizontal="justify" vertical="top"/>
    </xf>
    <xf numFmtId="0" fontId="84" fillId="0" borderId="0" xfId="502" applyNumberFormat="1" applyFont="1" applyFill="1" applyBorder="1" applyAlignment="1">
      <alignment horizontal="left" vertical="top" wrapText="1"/>
    </xf>
    <xf numFmtId="0" fontId="52" fillId="0" borderId="0" xfId="502" applyFont="1" applyFill="1" applyBorder="1" applyAlignment="1">
      <alignment horizontal="left" vertical="top" wrapText="1"/>
    </xf>
    <xf numFmtId="0" fontId="57" fillId="0" borderId="0" xfId="502" applyFont="1" applyFill="1" applyBorder="1" applyAlignment="1">
      <alignment horizontal="left" vertical="top" wrapText="1"/>
    </xf>
    <xf numFmtId="0" fontId="95" fillId="0" borderId="0" xfId="502" applyFont="1" applyFill="1" applyAlignment="1">
      <alignment horizontal="left" vertical="top" wrapText="1"/>
    </xf>
    <xf numFmtId="168" fontId="56" fillId="0" borderId="0" xfId="480" applyFont="1" applyFill="1" applyAlignment="1" applyProtection="1">
      <alignment horizontal="left" vertical="top" wrapText="1"/>
    </xf>
    <xf numFmtId="0" fontId="96" fillId="0" borderId="0" xfId="502" applyFont="1" applyFill="1" applyAlignment="1">
      <alignment vertical="top" wrapText="1"/>
    </xf>
    <xf numFmtId="0" fontId="84" fillId="0" borderId="0" xfId="502" applyFont="1" applyFill="1" applyAlignment="1">
      <alignment vertical="top" wrapText="1"/>
    </xf>
    <xf numFmtId="168" fontId="56" fillId="0" borderId="0" xfId="480" applyFont="1" applyFill="1" applyBorder="1" applyAlignment="1">
      <alignment vertical="top" wrapText="1"/>
    </xf>
    <xf numFmtId="0" fontId="97" fillId="0" borderId="0" xfId="0" applyFont="1"/>
    <xf numFmtId="168" fontId="56" fillId="0" borderId="0" xfId="480" applyFont="1" applyFill="1" applyAlignment="1" applyProtection="1">
      <alignment horizontal="left" vertical="top" wrapText="1"/>
      <protection hidden="1"/>
    </xf>
    <xf numFmtId="0" fontId="98" fillId="0" borderId="0" xfId="527" applyFont="1" applyFill="1" applyAlignment="1">
      <alignment horizontal="left" vertical="top" wrapText="1"/>
    </xf>
    <xf numFmtId="168" fontId="0" fillId="0" borderId="0" xfId="480" applyFont="1"/>
    <xf numFmtId="0" fontId="0" fillId="36" borderId="19" xfId="0" applyFont="1" applyFill="1" applyBorder="1" applyAlignment="1">
      <alignment vertical="top" wrapText="1"/>
    </xf>
    <xf numFmtId="0" fontId="56" fillId="36" borderId="19" xfId="0" applyFont="1" applyFill="1" applyBorder="1" applyAlignment="1">
      <alignment vertical="top" wrapText="1"/>
    </xf>
    <xf numFmtId="0" fontId="56" fillId="36" borderId="19" xfId="502" applyNumberFormat="1" applyFont="1" applyFill="1" applyBorder="1" applyAlignment="1">
      <alignment vertical="top" wrapText="1"/>
    </xf>
    <xf numFmtId="0" fontId="11" fillId="0" borderId="19" xfId="487" applyFill="1" applyBorder="1" applyAlignment="1">
      <alignment vertical="center"/>
      <protection locked="0"/>
    </xf>
    <xf numFmtId="0" fontId="11" fillId="0" borderId="19" xfId="487" applyBorder="1" applyAlignment="1">
      <alignment vertical="center"/>
      <protection locked="0"/>
    </xf>
    <xf numFmtId="0" fontId="4" fillId="0" borderId="0" xfId="592" applyAlignment="1">
      <alignment vertical="top" wrapText="1"/>
    </xf>
    <xf numFmtId="0" fontId="56" fillId="0" borderId="0" xfId="0" applyFont="1" applyFill="1" applyAlignment="1">
      <alignment vertical="top" wrapText="1"/>
    </xf>
    <xf numFmtId="0" fontId="53" fillId="0" borderId="0" xfId="0" applyFont="1" applyFill="1" applyAlignment="1">
      <alignment vertical="top" wrapText="1"/>
    </xf>
    <xf numFmtId="0" fontId="0" fillId="0" borderId="0" xfId="0" applyFont="1" applyFill="1" applyAlignment="1">
      <alignment vertical="top"/>
    </xf>
    <xf numFmtId="0" fontId="56" fillId="0" borderId="0" xfId="0" applyFont="1" applyFill="1" applyBorder="1" applyAlignment="1">
      <alignment vertical="top" wrapText="1"/>
    </xf>
    <xf numFmtId="0" fontId="0" fillId="0" borderId="0" xfId="0" applyFont="1" applyFill="1" applyBorder="1" applyAlignment="1">
      <alignment horizontal="left" vertical="top" wrapText="1"/>
    </xf>
    <xf numFmtId="0" fontId="56"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6" fillId="0" borderId="0" xfId="502" applyNumberFormat="1" applyFont="1" applyFill="1" applyAlignment="1">
      <alignment horizontal="left" vertical="top" wrapText="1"/>
    </xf>
    <xf numFmtId="0" fontId="56" fillId="0" borderId="0" xfId="502" applyNumberFormat="1" applyFont="1" applyFill="1" applyAlignment="1">
      <alignment horizontal="justify" vertical="top"/>
    </xf>
    <xf numFmtId="0" fontId="56" fillId="0" borderId="0" xfId="502" applyNumberFormat="1" applyFont="1" applyFill="1" applyBorder="1" applyAlignment="1">
      <alignment horizontal="left" vertical="top" wrapText="1"/>
    </xf>
    <xf numFmtId="0" fontId="52" fillId="0" borderId="0" xfId="502" applyNumberFormat="1" applyFont="1" applyFill="1" applyAlignment="1">
      <alignment horizontal="left" vertical="top" wrapText="1"/>
    </xf>
    <xf numFmtId="0" fontId="56" fillId="0" borderId="0" xfId="506" applyNumberFormat="1" applyFont="1" applyFill="1" applyAlignment="1">
      <alignment horizontal="left" vertical="top" wrapText="1"/>
    </xf>
    <xf numFmtId="0" fontId="56" fillId="0" borderId="0" xfId="0" applyFont="1" applyFill="1" applyAlignment="1">
      <alignment vertical="top" wrapText="1"/>
    </xf>
    <xf numFmtId="0" fontId="0" fillId="0" borderId="0" xfId="0" applyFont="1" applyFill="1" applyAlignment="1">
      <alignment vertical="top" wrapText="1"/>
    </xf>
    <xf numFmtId="0" fontId="17"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52" fillId="0" borderId="0" xfId="502" applyFont="1" applyAlignment="1">
      <alignment horizontal="left" vertical="top" wrapText="1"/>
    </xf>
    <xf numFmtId="0" fontId="84" fillId="0" borderId="0" xfId="502" applyFont="1" applyAlignment="1">
      <alignment horizontal="left" vertical="top" wrapText="1"/>
    </xf>
    <xf numFmtId="0" fontId="94" fillId="0" borderId="0" xfId="507" applyFont="1" applyAlignment="1">
      <alignment horizontal="left" vertical="top" wrapText="1"/>
    </xf>
    <xf numFmtId="0" fontId="52" fillId="0" borderId="0" xfId="507" applyFont="1" applyAlignment="1">
      <alignment horizontal="left" vertical="top" wrapText="1"/>
    </xf>
    <xf numFmtId="0" fontId="53" fillId="0" borderId="0" xfId="0" applyFont="1" applyAlignment="1">
      <alignment vertical="top" wrapText="1"/>
    </xf>
    <xf numFmtId="0" fontId="56" fillId="0" borderId="0" xfId="0" applyFont="1" applyAlignment="1">
      <alignment horizontal="left" vertical="top" wrapText="1"/>
    </xf>
    <xf numFmtId="0" fontId="91" fillId="0" borderId="0" xfId="0" applyFont="1" applyAlignment="1">
      <alignment vertical="top" wrapText="1"/>
    </xf>
    <xf numFmtId="9" fontId="0" fillId="0" borderId="0" xfId="0" applyNumberFormat="1" applyAlignment="1">
      <alignment horizontal="left" vertical="top" wrapText="1"/>
    </xf>
    <xf numFmtId="0" fontId="84" fillId="0" borderId="0" xfId="502" applyFont="1" applyAlignment="1">
      <alignment horizontal="justify" vertical="top"/>
    </xf>
    <xf numFmtId="0" fontId="0" fillId="0" borderId="0" xfId="0" applyAlignment="1">
      <alignment horizontal="left" vertical="top" wrapText="1"/>
    </xf>
    <xf numFmtId="0" fontId="53" fillId="0" borderId="0" xfId="527" applyFont="1" applyAlignment="1">
      <alignment vertical="top" wrapText="1"/>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31" fillId="0" borderId="0" xfId="0" applyFont="1" applyAlignment="1" applyProtection="1">
      <alignment vertical="center" wrapText="1"/>
      <protection locked="0"/>
    </xf>
    <xf numFmtId="0" fontId="0" fillId="0" borderId="57" xfId="0" applyBorder="1" applyAlignment="1" applyProtection="1">
      <alignment vertical="center" wrapText="1"/>
      <protection locked="0"/>
    </xf>
    <xf numFmtId="0" fontId="0" fillId="33" borderId="42"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33" borderId="42" xfId="0" applyFill="1" applyBorder="1" applyAlignment="1" applyProtection="1">
      <alignment horizontal="left" vertical="center" wrapText="1"/>
      <protection locked="0" hidden="1"/>
    </xf>
    <xf numFmtId="0" fontId="0" fillId="33" borderId="53" xfId="0" applyFill="1" applyBorder="1" applyAlignment="1" applyProtection="1">
      <alignment horizontal="left" vertical="center" wrapText="1"/>
      <protection locked="0" hidden="1"/>
    </xf>
    <xf numFmtId="0" fontId="0" fillId="0" borderId="19" xfId="0" applyBorder="1" applyAlignment="1" applyProtection="1">
      <alignment vertical="center" wrapText="1"/>
      <protection locked="0" hidden="1"/>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0" borderId="0" xfId="0" applyAlignment="1" applyProtection="1">
      <alignment vertical="center" wrapText="1"/>
      <protection locked="0"/>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ill="1" applyBorder="1" applyAlignment="1" applyProtection="1">
      <alignment horizontal="left" vertical="center" wrapText="1"/>
      <protection locked="0" hidden="1"/>
    </xf>
    <xf numFmtId="0" fontId="0" fillId="33" borderId="42" xfId="0" applyFill="1" applyBorder="1" applyAlignment="1" applyProtection="1">
      <alignment horizontal="left" vertical="center" wrapText="1"/>
      <protection locked="0" hidden="1"/>
    </xf>
    <xf numFmtId="0" fontId="0" fillId="33" borderId="42"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hidden="1"/>
    </xf>
    <xf numFmtId="0" fontId="31" fillId="0" borderId="0" xfId="0" applyFont="1" applyAlignment="1" applyProtection="1">
      <alignment vertical="center" wrapText="1"/>
      <protection locked="0"/>
    </xf>
    <xf numFmtId="0" fontId="0" fillId="0" borderId="19"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33" borderId="19" xfId="0" applyNumberFormat="1" applyFont="1" applyFill="1" applyBorder="1" applyAlignment="1" applyProtection="1">
      <alignment horizontal="left" vertical="center" wrapText="1"/>
      <protection locked="0"/>
    </xf>
    <xf numFmtId="0" fontId="0" fillId="0" borderId="48" xfId="0" applyNumberFormat="1" applyFont="1" applyFill="1" applyBorder="1" applyAlignment="1" applyProtection="1">
      <alignment horizontal="left" vertical="center" wrapText="1"/>
      <protection locked="0" hidden="1"/>
    </xf>
    <xf numFmtId="0" fontId="0" fillId="33" borderId="53" xfId="0" applyNumberFormat="1" applyFont="1" applyFill="1" applyBorder="1" applyAlignment="1" applyProtection="1">
      <alignment horizontal="left" vertical="center" wrapText="1"/>
      <protection locked="0" hidden="1"/>
    </xf>
    <xf numFmtId="0" fontId="0" fillId="33" borderId="42" xfId="0" applyNumberFormat="1" applyFont="1" applyFill="1" applyBorder="1" applyAlignment="1" applyProtection="1">
      <alignment horizontal="left" vertical="center" wrapText="1"/>
      <protection locked="0" hidden="1"/>
    </xf>
    <xf numFmtId="0" fontId="0" fillId="33" borderId="42" xfId="0" applyNumberFormat="1" applyFont="1" applyFill="1" applyBorder="1" applyAlignment="1" applyProtection="1">
      <alignment horizontal="left" vertical="center" wrapText="1"/>
      <protection locked="0"/>
    </xf>
    <xf numFmtId="0" fontId="0" fillId="0" borderId="19" xfId="0" applyNumberFormat="1" applyFont="1" applyFill="1" applyBorder="1" applyAlignment="1" applyProtection="1">
      <alignment vertical="center" wrapText="1"/>
      <protection locked="0" hidden="1"/>
    </xf>
    <xf numFmtId="0" fontId="31" fillId="0" borderId="0" xfId="0" applyNumberFormat="1" applyFont="1" applyFill="1" applyBorder="1" applyAlignment="1" applyProtection="1">
      <alignment vertical="center" wrapText="1"/>
      <protection locked="0"/>
    </xf>
    <xf numFmtId="0" fontId="0" fillId="0" borderId="19" xfId="0" applyNumberFormat="1" applyFont="1" applyFill="1" applyBorder="1" applyAlignment="1" applyProtection="1">
      <alignment vertical="center" wrapText="1"/>
      <protection locked="0"/>
    </xf>
    <xf numFmtId="0" fontId="0" fillId="0" borderId="57" xfId="0" applyNumberFormat="1" applyFont="1" applyFill="1" applyBorder="1" applyAlignment="1" applyProtection="1">
      <alignment vertical="center" wrapText="1"/>
      <protection locked="0"/>
    </xf>
    <xf numFmtId="0" fontId="0" fillId="34" borderId="0" xfId="0" applyNumberFormat="1" applyFont="1" applyFill="1" applyBorder="1" applyAlignment="1" applyProtection="1">
      <alignment vertical="center" wrapText="1"/>
      <protection locked="0"/>
    </xf>
    <xf numFmtId="0" fontId="0" fillId="0" borderId="0" xfId="0" applyNumberFormat="1" applyFont="1" applyFill="1" applyBorder="1" applyAlignment="1" applyProtection="1">
      <alignment vertical="center" wrapText="1"/>
      <protection locked="0"/>
    </xf>
    <xf numFmtId="0" fontId="85" fillId="0" borderId="0" xfId="0" applyNumberFormat="1" applyFont="1" applyFill="1" applyBorder="1" applyAlignment="1" applyProtection="1">
      <alignment vertical="center" wrapText="1"/>
      <protection locked="0"/>
    </xf>
    <xf numFmtId="0" fontId="0" fillId="0" borderId="48" xfId="0" applyNumberFormat="1" applyFont="1" applyFill="1" applyBorder="1" applyAlignment="1" applyProtection="1">
      <alignment horizontal="left" vertical="center" wrapText="1"/>
      <protection locked="0"/>
    </xf>
    <xf numFmtId="49" fontId="0" fillId="0" borderId="19" xfId="0" applyNumberFormat="1" applyFont="1" applyFill="1" applyBorder="1" applyProtection="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0" fillId="33"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5" fillId="0" borderId="0" xfId="0" applyFont="1" applyAlignment="1" applyProtection="1">
      <alignment vertical="center" wrapText="1"/>
      <protection locked="0"/>
    </xf>
    <xf numFmtId="0" fontId="0" fillId="0" borderId="48" xfId="0" applyBorder="1" applyAlignment="1" applyProtection="1">
      <alignment horizontal="left" vertical="center" wrapText="1"/>
      <protection locked="0"/>
    </xf>
    <xf numFmtId="49" fontId="0" fillId="0" borderId="19" xfId="0" applyNumberFormat="1" applyBorder="1" applyProtection="1">
      <protection locked="0"/>
    </xf>
    <xf numFmtId="2" fontId="28" fillId="33" borderId="48" xfId="570" applyNumberFormat="1" applyFont="1" applyFill="1" applyBorder="1" applyAlignment="1">
      <alignment horizontal="center" vertical="top" wrapText="1"/>
    </xf>
    <xf numFmtId="2" fontId="28" fillId="33" borderId="49" xfId="570" applyNumberFormat="1" applyFont="1" applyFill="1" applyBorder="1" applyAlignment="1">
      <alignment horizontal="center" vertical="top" wrapText="1"/>
    </xf>
    <xf numFmtId="2" fontId="28" fillId="33" borderId="11" xfId="570" applyNumberFormat="1" applyFont="1" applyFill="1" applyBorder="1" applyAlignment="1">
      <alignment horizontal="center" vertical="top" wrapText="1"/>
    </xf>
    <xf numFmtId="0" fontId="28" fillId="0" borderId="48" xfId="570" applyFont="1" applyFill="1" applyBorder="1" applyAlignment="1">
      <alignment horizontal="center" vertical="top" wrapText="1"/>
    </xf>
    <xf numFmtId="0" fontId="28" fillId="0" borderId="49" xfId="570" applyFont="1" applyFill="1" applyBorder="1" applyAlignment="1">
      <alignment horizontal="center" vertical="top" wrapText="1"/>
    </xf>
    <xf numFmtId="0" fontId="28" fillId="0" borderId="11" xfId="570" applyFont="1" applyFill="1" applyBorder="1" applyAlignment="1">
      <alignment horizontal="center" vertical="top" wrapText="1"/>
    </xf>
    <xf numFmtId="168" fontId="28" fillId="0" borderId="48" xfId="570" applyNumberFormat="1" applyFont="1" applyFill="1" applyBorder="1" applyAlignment="1">
      <alignment horizontal="center" vertical="top" wrapText="1"/>
    </xf>
    <xf numFmtId="168" fontId="28" fillId="0" borderId="49" xfId="570" applyNumberFormat="1" applyFont="1" applyFill="1" applyBorder="1" applyAlignment="1">
      <alignment horizontal="center" vertical="top" wrapText="1"/>
    </xf>
    <xf numFmtId="168" fontId="28" fillId="0" borderId="11" xfId="570" applyNumberFormat="1" applyFont="1" applyFill="1" applyBorder="1" applyAlignment="1">
      <alignment horizontal="center" vertical="top" wrapText="1"/>
    </xf>
    <xf numFmtId="0" fontId="28" fillId="33" borderId="48" xfId="570" applyFont="1" applyFill="1" applyBorder="1" applyAlignment="1">
      <alignment horizontal="left" vertical="top" wrapText="1"/>
    </xf>
    <xf numFmtId="0" fontId="28" fillId="33" borderId="49" xfId="570" applyFont="1" applyFill="1" applyBorder="1" applyAlignment="1">
      <alignment horizontal="left" vertical="top" wrapText="1"/>
    </xf>
    <xf numFmtId="0" fontId="28" fillId="33" borderId="11" xfId="570" applyFont="1" applyFill="1" applyBorder="1" applyAlignment="1">
      <alignment horizontal="left" vertical="top" wrapText="1"/>
    </xf>
    <xf numFmtId="0" fontId="15" fillId="33" borderId="15" xfId="0" applyFont="1" applyFill="1" applyBorder="1" applyAlignment="1">
      <alignment horizontal="center" vertical="center" wrapText="1"/>
    </xf>
    <xf numFmtId="0" fontId="15" fillId="33" borderId="32" xfId="0" applyFont="1" applyFill="1" applyBorder="1" applyAlignment="1">
      <alignment horizontal="center" vertical="center" wrapText="1"/>
    </xf>
    <xf numFmtId="0" fontId="9" fillId="33" borderId="45" xfId="0" applyFont="1" applyFill="1" applyBorder="1" applyAlignment="1">
      <alignment horizontal="center"/>
    </xf>
    <xf numFmtId="0" fontId="12" fillId="33" borderId="0" xfId="0" applyFont="1" applyFill="1" applyBorder="1" applyAlignment="1">
      <alignment horizontal="center"/>
    </xf>
    <xf numFmtId="0" fontId="29" fillId="33" borderId="0" xfId="0" applyFont="1" applyFill="1" applyBorder="1" applyAlignment="1">
      <alignment horizontal="center" vertical="center" wrapText="1"/>
    </xf>
    <xf numFmtId="0" fontId="29" fillId="33" borderId="60" xfId="0" applyFont="1" applyFill="1" applyBorder="1" applyAlignment="1">
      <alignment horizontal="center" vertical="center" wrapText="1"/>
    </xf>
    <xf numFmtId="0" fontId="28" fillId="33" borderId="48" xfId="570" applyFont="1" applyFill="1" applyBorder="1" applyAlignment="1">
      <alignment horizontal="center" vertical="top" wrapText="1"/>
    </xf>
    <xf numFmtId="0" fontId="28" fillId="33" borderId="49" xfId="570" applyFont="1" applyFill="1" applyBorder="1" applyAlignment="1">
      <alignment horizontal="center" vertical="top" wrapText="1"/>
    </xf>
    <xf numFmtId="0" fontId="28" fillId="33" borderId="11" xfId="570" applyFont="1" applyFill="1" applyBorder="1" applyAlignment="1">
      <alignment horizontal="center" vertical="top" wrapText="1"/>
    </xf>
    <xf numFmtId="168" fontId="28" fillId="33" borderId="48" xfId="570" applyNumberFormat="1" applyFont="1" applyFill="1" applyBorder="1" applyAlignment="1">
      <alignment horizontal="center" vertical="top" wrapText="1"/>
    </xf>
    <xf numFmtId="168" fontId="28" fillId="33" borderId="49" xfId="570" applyNumberFormat="1" applyFont="1" applyFill="1" applyBorder="1" applyAlignment="1">
      <alignment horizontal="center" vertical="top" wrapText="1"/>
    </xf>
    <xf numFmtId="168" fontId="28"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8" fillId="33" borderId="61" xfId="0" applyFont="1" applyFill="1" applyBorder="1" applyAlignment="1" applyProtection="1">
      <alignment horizontal="left" vertical="center"/>
      <protection locked="0"/>
    </xf>
    <xf numFmtId="0" fontId="18" fillId="33" borderId="37" xfId="0" applyFont="1" applyFill="1" applyBorder="1" applyAlignment="1" applyProtection="1">
      <alignment horizontal="left" vertical="center"/>
      <protection locked="0"/>
    </xf>
    <xf numFmtId="0" fontId="14" fillId="33" borderId="61" xfId="0" applyFont="1" applyFill="1" applyBorder="1" applyAlignment="1" applyProtection="1">
      <alignment horizontal="left" vertical="center" wrapText="1"/>
      <protection locked="0"/>
    </xf>
    <xf numFmtId="0" fontId="14" fillId="33" borderId="10" xfId="0" applyFont="1" applyFill="1" applyBorder="1" applyAlignment="1" applyProtection="1">
      <alignment horizontal="left" vertical="center" wrapText="1"/>
      <protection locked="0"/>
    </xf>
    <xf numFmtId="0" fontId="14" fillId="33" borderId="37" xfId="0" applyFont="1" applyFill="1" applyBorder="1" applyAlignment="1" applyProtection="1">
      <alignment horizontal="left" vertical="center" wrapText="1"/>
      <protection locked="0"/>
    </xf>
    <xf numFmtId="9" fontId="18" fillId="33" borderId="61" xfId="0" applyNumberFormat="1" applyFont="1" applyFill="1" applyBorder="1" applyAlignment="1" applyProtection="1">
      <alignment horizontal="left" vertical="center"/>
      <protection locked="0"/>
    </xf>
    <xf numFmtId="9" fontId="18" fillId="33" borderId="37" xfId="0" applyNumberFormat="1" applyFont="1" applyFill="1" applyBorder="1" applyAlignment="1" applyProtection="1">
      <alignment horizontal="left" vertical="center"/>
      <protection locked="0"/>
    </xf>
    <xf numFmtId="0" fontId="17" fillId="33" borderId="27" xfId="0" applyFont="1" applyFill="1" applyBorder="1" applyAlignment="1" applyProtection="1">
      <alignment horizontal="left" wrapText="1"/>
      <protection hidden="1"/>
    </xf>
    <xf numFmtId="49" fontId="18" fillId="0" borderId="61" xfId="0" applyNumberFormat="1" applyFont="1" applyFill="1" applyBorder="1" applyAlignment="1" applyProtection="1">
      <alignment horizontal="left" vertical="center" wrapText="1"/>
      <protection locked="0"/>
    </xf>
    <xf numFmtId="49" fontId="18" fillId="0" borderId="10" xfId="0" applyNumberFormat="1" applyFont="1" applyFill="1" applyBorder="1" applyAlignment="1" applyProtection="1">
      <alignment horizontal="left" vertical="center" wrapText="1"/>
      <protection locked="0"/>
    </xf>
    <xf numFmtId="49" fontId="18" fillId="0" borderId="37" xfId="0" applyNumberFormat="1" applyFont="1" applyFill="1" applyBorder="1" applyAlignment="1" applyProtection="1">
      <alignment horizontal="left" vertical="center" wrapText="1"/>
      <protection locked="0"/>
    </xf>
    <xf numFmtId="169" fontId="17" fillId="33" borderId="34" xfId="0" applyNumberFormat="1" applyFont="1" applyFill="1" applyBorder="1" applyAlignment="1" applyProtection="1">
      <alignment horizontal="center" wrapText="1"/>
      <protection locked="0"/>
    </xf>
    <xf numFmtId="169" fontId="17" fillId="33" borderId="62" xfId="0" applyNumberFormat="1" applyFont="1" applyFill="1" applyBorder="1" applyAlignment="1" applyProtection="1">
      <alignment horizontal="center" wrapText="1"/>
      <protection locked="0"/>
    </xf>
    <xf numFmtId="0" fontId="17" fillId="33" borderId="27" xfId="0" applyFont="1" applyFill="1" applyBorder="1" applyAlignment="1" applyProtection="1">
      <alignment horizontal="center" wrapText="1"/>
      <protection hidden="1"/>
    </xf>
    <xf numFmtId="49" fontId="18" fillId="33" borderId="61" xfId="0" applyNumberFormat="1" applyFont="1" applyFill="1" applyBorder="1" applyAlignment="1" applyProtection="1">
      <alignment horizontal="left" vertical="center" wrapText="1"/>
      <protection locked="0"/>
    </xf>
    <xf numFmtId="49" fontId="18" fillId="33" borderId="10" xfId="0" applyNumberFormat="1" applyFont="1" applyFill="1" applyBorder="1" applyAlignment="1" applyProtection="1">
      <alignment horizontal="left" vertical="center" wrapText="1"/>
      <protection locked="0"/>
    </xf>
    <xf numFmtId="49" fontId="18" fillId="33" borderId="37" xfId="0" applyNumberFormat="1" applyFont="1" applyFill="1" applyBorder="1" applyAlignment="1" applyProtection="1">
      <alignment horizontal="left" vertical="center" wrapText="1"/>
      <protection locked="0"/>
    </xf>
    <xf numFmtId="0" fontId="18" fillId="0" borderId="61" xfId="0" applyFont="1" applyFill="1" applyBorder="1" applyAlignment="1" applyProtection="1">
      <alignment horizontal="left" vertical="center"/>
      <protection locked="0"/>
    </xf>
    <xf numFmtId="0" fontId="18" fillId="0" borderId="37" xfId="0" applyFont="1" applyFill="1" applyBorder="1" applyAlignment="1" applyProtection="1">
      <alignment horizontal="left" vertical="center"/>
      <protection locked="0"/>
    </xf>
    <xf numFmtId="0" fontId="86" fillId="33" borderId="61" xfId="487" applyFont="1" applyFill="1" applyBorder="1" applyAlignment="1" applyProtection="1">
      <alignment horizontal="left" vertical="center" wrapText="1"/>
      <protection locked="0"/>
    </xf>
    <xf numFmtId="0" fontId="87" fillId="33" borderId="10" xfId="0" applyFont="1" applyFill="1" applyBorder="1" applyAlignment="1" applyProtection="1">
      <alignment horizontal="left" vertical="center" wrapText="1"/>
      <protection locked="0"/>
    </xf>
    <xf numFmtId="0" fontId="87"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6" fillId="33" borderId="61" xfId="0" applyFont="1" applyFill="1" applyBorder="1" applyAlignment="1" applyProtection="1">
      <alignment horizontal="center" vertical="center"/>
      <protection hidden="1"/>
    </xf>
    <xf numFmtId="0" fontId="16" fillId="33" borderId="10" xfId="0" applyFont="1" applyFill="1" applyBorder="1" applyAlignment="1" applyProtection="1">
      <alignment horizontal="center" vertical="center"/>
      <protection hidden="1"/>
    </xf>
    <xf numFmtId="0" fontId="16" fillId="33" borderId="37" xfId="0" applyFont="1" applyFill="1" applyBorder="1" applyAlignment="1" applyProtection="1">
      <alignment horizontal="center" vertical="center"/>
      <protection hidden="1"/>
    </xf>
    <xf numFmtId="49" fontId="18" fillId="33" borderId="34" xfId="0" applyNumberFormat="1" applyFont="1" applyFill="1" applyBorder="1" applyAlignment="1" applyProtection="1">
      <alignment horizontal="left" vertical="center" wrapText="1"/>
      <protection locked="0"/>
    </xf>
    <xf numFmtId="49" fontId="18" fillId="33" borderId="27" xfId="0" applyNumberFormat="1" applyFont="1" applyFill="1" applyBorder="1" applyAlignment="1" applyProtection="1">
      <alignment horizontal="left" vertical="center" wrapText="1"/>
      <protection locked="0"/>
    </xf>
    <xf numFmtId="49" fontId="18" fillId="33" borderId="62"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vertical="center" wrapText="1"/>
      <protection hidden="1"/>
    </xf>
    <xf numFmtId="0" fontId="18" fillId="33" borderId="63" xfId="0" applyFont="1" applyFill="1" applyBorder="1" applyAlignment="1" applyProtection="1">
      <alignment horizontal="left" vertical="center" wrapText="1"/>
      <protection locked="0"/>
    </xf>
    <xf numFmtId="0" fontId="18" fillId="33" borderId="28" xfId="0" applyFont="1" applyFill="1" applyBorder="1" applyAlignment="1" applyProtection="1">
      <alignment horizontal="left" vertical="center" wrapText="1"/>
      <protection locked="0"/>
    </xf>
    <xf numFmtId="0" fontId="18" fillId="33" borderId="53" xfId="0" applyFont="1" applyFill="1" applyBorder="1" applyAlignment="1" applyProtection="1">
      <alignment horizontal="left" vertical="center" wrapText="1"/>
      <protection locked="0"/>
    </xf>
    <xf numFmtId="0" fontId="27" fillId="0" borderId="28" xfId="487" applyFont="1" applyFill="1" applyBorder="1" applyAlignment="1" applyProtection="1">
      <alignment horizontal="center" vertical="center" wrapText="1"/>
      <protection hidden="1"/>
    </xf>
    <xf numFmtId="0" fontId="27" fillId="33" borderId="0" xfId="487" applyFont="1" applyFill="1" applyBorder="1" applyAlignment="1">
      <alignment horizontal="center"/>
      <protection locked="0"/>
    </xf>
    <xf numFmtId="49" fontId="89" fillId="33" borderId="61" xfId="487" applyNumberFormat="1" applyFont="1" applyFill="1" applyBorder="1" applyAlignment="1" applyProtection="1">
      <alignment horizontal="left" vertical="center" wrapText="1"/>
      <protection locked="0"/>
    </xf>
    <xf numFmtId="49" fontId="89" fillId="33" borderId="10" xfId="487" applyNumberFormat="1" applyFont="1" applyFill="1" applyBorder="1" applyAlignment="1" applyProtection="1">
      <alignment horizontal="left" vertical="center" wrapText="1"/>
      <protection locked="0"/>
    </xf>
    <xf numFmtId="49" fontId="89" fillId="33" borderId="37" xfId="487" applyNumberFormat="1" applyFont="1" applyFill="1" applyBorder="1" applyAlignment="1" applyProtection="1">
      <alignment horizontal="left" vertical="center" wrapText="1"/>
      <protection locked="0"/>
    </xf>
    <xf numFmtId="0" fontId="17" fillId="33" borderId="27" xfId="0" applyFont="1" applyFill="1" applyBorder="1" applyAlignment="1" applyProtection="1">
      <alignment horizontal="center" vertical="top" wrapText="1"/>
      <protection hidden="1"/>
    </xf>
    <xf numFmtId="0" fontId="17" fillId="33" borderId="42" xfId="0" applyFont="1" applyFill="1" applyBorder="1" applyAlignment="1" applyProtection="1">
      <alignment horizontal="right" vertical="center"/>
      <protection hidden="1"/>
    </xf>
    <xf numFmtId="0" fontId="17" fillId="33" borderId="29" xfId="0" applyFont="1" applyFill="1" applyBorder="1" applyAlignment="1" applyProtection="1">
      <alignment horizontal="right" vertical="center"/>
      <protection hidden="1"/>
    </xf>
    <xf numFmtId="49" fontId="88" fillId="33" borderId="61" xfId="487" applyNumberFormat="1" applyFont="1" applyFill="1" applyBorder="1" applyAlignment="1" applyProtection="1">
      <alignment horizontal="left" vertical="center" wrapText="1"/>
      <protection locked="0"/>
    </xf>
    <xf numFmtId="49" fontId="89" fillId="33" borderId="10" xfId="0" applyNumberFormat="1" applyFont="1" applyFill="1" applyBorder="1" applyAlignment="1" applyProtection="1">
      <alignment horizontal="left" vertical="center" wrapText="1"/>
      <protection locked="0"/>
    </xf>
    <xf numFmtId="49" fontId="89" fillId="33" borderId="37" xfId="0" applyNumberFormat="1" applyFont="1" applyFill="1" applyBorder="1" applyAlignment="1" applyProtection="1">
      <alignment horizontal="left" vertical="center" wrapText="1"/>
      <protection locked="0"/>
    </xf>
    <xf numFmtId="0" fontId="26" fillId="0" borderId="27" xfId="487" applyFont="1" applyFill="1" applyBorder="1" applyAlignment="1" applyProtection="1">
      <alignment horizontal="center"/>
      <protection hidden="1"/>
    </xf>
    <xf numFmtId="0" fontId="24" fillId="0" borderId="27" xfId="487" applyFont="1" applyFill="1" applyBorder="1" applyAlignment="1" applyProtection="1">
      <alignment horizontal="center" wrapText="1"/>
      <protection hidden="1"/>
    </xf>
    <xf numFmtId="0" fontId="20" fillId="33" borderId="0" xfId="0" applyFont="1" applyFill="1" applyBorder="1" applyAlignment="1" applyProtection="1">
      <alignment horizontal="center" wrapText="1"/>
    </xf>
    <xf numFmtId="0" fontId="17" fillId="33" borderId="10" xfId="0" applyFont="1" applyFill="1" applyBorder="1" applyAlignment="1" applyProtection="1">
      <alignment horizontal="left" wrapText="1"/>
      <protection hidden="1"/>
    </xf>
    <xf numFmtId="0" fontId="18" fillId="33" borderId="10" xfId="0" applyFont="1" applyFill="1" applyBorder="1" applyAlignment="1" applyProtection="1">
      <alignment horizontal="center" vertical="center"/>
    </xf>
    <xf numFmtId="0" fontId="88" fillId="0" borderId="34" xfId="487" applyFont="1" applyFill="1" applyBorder="1" applyAlignment="1" applyProtection="1">
      <alignment horizontal="left" vertical="center" wrapText="1"/>
    </xf>
    <xf numFmtId="0" fontId="88" fillId="0" borderId="27" xfId="487" applyFont="1" applyFill="1" applyBorder="1" applyAlignment="1" applyProtection="1">
      <alignment horizontal="left" vertical="center" wrapText="1"/>
    </xf>
    <xf numFmtId="0" fontId="88" fillId="0" borderId="62" xfId="487" applyFont="1" applyFill="1" applyBorder="1" applyAlignment="1" applyProtection="1">
      <alignment horizontal="left" vertical="center" wrapText="1"/>
    </xf>
    <xf numFmtId="0" fontId="20" fillId="33" borderId="32" xfId="0" applyFont="1" applyFill="1" applyBorder="1" applyAlignment="1" applyProtection="1">
      <alignment horizontal="center" vertical="center"/>
      <protection hidden="1"/>
    </xf>
    <xf numFmtId="0" fontId="20" fillId="33" borderId="45" xfId="0" applyFont="1" applyFill="1" applyBorder="1" applyAlignment="1" applyProtection="1">
      <alignment horizontal="center" vertical="center"/>
      <protection hidden="1"/>
    </xf>
    <xf numFmtId="0" fontId="27" fillId="0" borderId="0" xfId="487" applyFont="1" applyFill="1" applyBorder="1" applyAlignment="1" applyProtection="1">
      <alignment horizontal="center" vertical="center" wrapText="1"/>
      <protection hidden="1"/>
    </xf>
    <xf numFmtId="0" fontId="18" fillId="33" borderId="61" xfId="0" applyFont="1" applyFill="1" applyBorder="1" applyAlignment="1" applyProtection="1">
      <alignment horizontal="left" vertical="center" wrapText="1"/>
      <protection locked="0"/>
    </xf>
    <xf numFmtId="0" fontId="18" fillId="33" borderId="37" xfId="0" applyFont="1" applyFill="1" applyBorder="1" applyAlignment="1" applyProtection="1">
      <alignment horizontal="left" vertical="center" wrapText="1"/>
      <protection locked="0"/>
    </xf>
    <xf numFmtId="0" fontId="14" fillId="33" borderId="10" xfId="0" applyFont="1" applyFill="1" applyBorder="1" applyAlignment="1" applyProtection="1">
      <alignment horizontal="left" vertical="center" wrapText="1"/>
    </xf>
    <xf numFmtId="0" fontId="12" fillId="33" borderId="27" xfId="0" applyFont="1" applyFill="1" applyBorder="1" applyAlignment="1" applyProtection="1">
      <alignment horizontal="center" wrapText="1"/>
      <protection hidden="1"/>
    </xf>
    <xf numFmtId="0" fontId="51" fillId="33" borderId="38" xfId="487" applyFont="1" applyFill="1" applyBorder="1" applyAlignment="1" applyProtection="1">
      <alignment horizontal="center" vertical="center" wrapText="1"/>
      <protection hidden="1"/>
    </xf>
    <xf numFmtId="0" fontId="51" fillId="33" borderId="0" xfId="487" applyFont="1" applyFill="1" applyBorder="1" applyAlignment="1" applyProtection="1">
      <alignment horizontal="center" vertical="center" wrapText="1"/>
      <protection hidden="1"/>
    </xf>
    <xf numFmtId="0" fontId="15" fillId="0" borderId="60" xfId="0" applyFont="1" applyBorder="1" applyAlignment="1" applyProtection="1">
      <alignment horizontal="left" vertical="center" wrapText="1"/>
      <protection hidden="1"/>
    </xf>
    <xf numFmtId="0" fontId="14" fillId="33" borderId="27" xfId="0" applyFont="1" applyFill="1" applyBorder="1" applyAlignment="1" applyProtection="1">
      <alignment horizontal="center" vertical="center" wrapText="1"/>
      <protection hidden="1"/>
    </xf>
    <xf numFmtId="0" fontId="14"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4" fillId="33" borderId="0" xfId="487" applyFont="1" applyFill="1" applyBorder="1" applyAlignment="1">
      <alignment horizontal="center" vertical="center"/>
      <protection locked="0"/>
    </xf>
    <xf numFmtId="0" fontId="37"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9"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1548">
    <cellStyle name="20% - Accent1 2" xfId="1" xr:uid="{00000000-0005-0000-0000-000000000000}"/>
    <cellStyle name="20% - Accent1 2 2" xfId="779" xr:uid="{F1DDE7D4-5D4D-47E6-805F-1FA797965875}"/>
    <cellStyle name="20% - Accent1 2 3" xfId="1418" xr:uid="{F19FACBE-CEB0-4865-ACF7-02EF30CD9CBD}"/>
    <cellStyle name="20% - Accent2 2" xfId="2" xr:uid="{00000000-0005-0000-0000-000001000000}"/>
    <cellStyle name="20% - Accent2 2 2" xfId="778" xr:uid="{8899F37F-83E4-49C0-9F35-1CBDFBF50FBF}"/>
    <cellStyle name="20% - Accent2 2 3" xfId="1417" xr:uid="{772A30BB-066C-4842-8639-4B371BCBBD18}"/>
    <cellStyle name="20% - Accent3 2" xfId="3" xr:uid="{00000000-0005-0000-0000-000002000000}"/>
    <cellStyle name="20% - Accent3 2 2" xfId="777" xr:uid="{5F02CEBB-588D-4B35-9906-571ABCF8DBAB}"/>
    <cellStyle name="20% - Accent3 2 3" xfId="1416" xr:uid="{272C664A-1B00-4237-8A29-70BF64ED6E0D}"/>
    <cellStyle name="20% - Accent4 2" xfId="4" xr:uid="{00000000-0005-0000-0000-000003000000}"/>
    <cellStyle name="20% - Accent4 2 2" xfId="776" xr:uid="{3924C0F6-1357-4125-9095-173A28732545}"/>
    <cellStyle name="20% - Accent4 2 3" xfId="1415" xr:uid="{37C527C7-1AB0-42D0-A236-C7292E5467A0}"/>
    <cellStyle name="20% - Accent5 2" xfId="5" xr:uid="{00000000-0005-0000-0000-000004000000}"/>
    <cellStyle name="20% - Accent5 2 2" xfId="775" xr:uid="{AE82C4C6-D504-4D3E-BE41-10F831446BFD}"/>
    <cellStyle name="20% - Accent5 2 3" xfId="1414" xr:uid="{42BA509D-77A1-4CB8-A9FA-E7C01A7F7FDA}"/>
    <cellStyle name="20% - Accent6 2" xfId="6" xr:uid="{00000000-0005-0000-0000-000005000000}"/>
    <cellStyle name="20% - Accent6 2 2" xfId="774" xr:uid="{099D4909-6DD1-4077-823D-75F2A999F30A}"/>
    <cellStyle name="20% - Accent6 2 3" xfId="1413" xr:uid="{A149544B-ED9F-43EB-A50B-79AAC7067BDB}"/>
    <cellStyle name="40% - Accent1 2" xfId="7" xr:uid="{00000000-0005-0000-0000-000006000000}"/>
    <cellStyle name="40% - Accent1 2 2" xfId="773" xr:uid="{5CE7C0F0-B2A8-40D6-8514-4BB38D15A3AC}"/>
    <cellStyle name="40% - Accent1 2 3" xfId="1412" xr:uid="{40CC3522-E449-4390-B2EC-0A249F56FA39}"/>
    <cellStyle name="40% - Accent2 2" xfId="8" xr:uid="{00000000-0005-0000-0000-000007000000}"/>
    <cellStyle name="40% - Accent2 2 2" xfId="772" xr:uid="{E169DE2E-28DA-4048-BA11-68D08483731B}"/>
    <cellStyle name="40% - Accent2 2 3" xfId="1411" xr:uid="{81088B72-F7C2-4C07-94C7-78AA9E97D991}"/>
    <cellStyle name="40% - Accent3 2" xfId="9" xr:uid="{00000000-0005-0000-0000-000008000000}"/>
    <cellStyle name="40% - Accent3 2 2" xfId="771" xr:uid="{A5C6652C-4BF2-4899-B134-8DC0CDF64F84}"/>
    <cellStyle name="40% - Accent3 2 3" xfId="1410" xr:uid="{134E381C-DE0D-431D-BA42-C6B79365B5F3}"/>
    <cellStyle name="40% - Accent4 2" xfId="10" xr:uid="{00000000-0005-0000-0000-000009000000}"/>
    <cellStyle name="40% - Accent4 2 2" xfId="770" xr:uid="{475B5E1B-F881-4D52-8368-433C083F0B5F}"/>
    <cellStyle name="40% - Accent4 2 3" xfId="1409" xr:uid="{2AA3621A-3698-448B-A46D-F75B7B935020}"/>
    <cellStyle name="40% - Accent5 2" xfId="11" xr:uid="{00000000-0005-0000-0000-00000A000000}"/>
    <cellStyle name="40% - Accent5 2 2" xfId="769" xr:uid="{643EDE42-DA3F-4D4F-9C6D-DC8B4FC166D8}"/>
    <cellStyle name="40% - Accent5 2 3" xfId="1408" xr:uid="{71F5D6AF-BD56-4E4E-A61E-6F42C76FCA98}"/>
    <cellStyle name="40% - Accent6 2" xfId="12" xr:uid="{00000000-0005-0000-0000-00000B000000}"/>
    <cellStyle name="40% - Accent6 2 2" xfId="768" xr:uid="{3E089685-E171-4452-803B-BFAC57BA48E1}"/>
    <cellStyle name="40% - Accent6 2 3" xfId="1407" xr:uid="{EEDDF0AC-7264-4A7A-9D33-53D80BD7BAC8}"/>
    <cellStyle name="60% - Accent1 2" xfId="13" xr:uid="{00000000-0005-0000-0000-00000C000000}"/>
    <cellStyle name="60% - Accent1 2 2" xfId="767" xr:uid="{2919544E-7277-4AED-998A-CDA239AC2420}"/>
    <cellStyle name="60% - Accent1 2 3" xfId="1406" xr:uid="{DC574189-36F7-44A1-8D02-5F7DE24071D7}"/>
    <cellStyle name="60% - Accent2 2" xfId="14" xr:uid="{00000000-0005-0000-0000-00000D000000}"/>
    <cellStyle name="60% - Accent2 2 2" xfId="766" xr:uid="{EC5E99F9-1723-483A-A16C-317AF539F634}"/>
    <cellStyle name="60% - Accent2 2 3" xfId="1405" xr:uid="{5B70155B-943B-4B8D-A9BB-59B76E2C72A1}"/>
    <cellStyle name="60% - Accent3 2" xfId="15" xr:uid="{00000000-0005-0000-0000-00000E000000}"/>
    <cellStyle name="60% - Accent3 2 2" xfId="765" xr:uid="{E6B7A935-3B9F-4BF5-AAED-AFEE04D3BEA2}"/>
    <cellStyle name="60% - Accent3 2 3" xfId="1404" xr:uid="{5DD2A63B-8D5F-428F-9547-4E100543F930}"/>
    <cellStyle name="60% - Accent4 2" xfId="16" xr:uid="{00000000-0005-0000-0000-00000F000000}"/>
    <cellStyle name="60% - Accent4 2 2" xfId="764" xr:uid="{691213E4-21BE-4CD0-B28E-440641F1B187}"/>
    <cellStyle name="60% - Accent4 2 3" xfId="1403" xr:uid="{528D6669-3274-4EFC-8E1C-C4FD606B9755}"/>
    <cellStyle name="60% - Accent5 2" xfId="17" xr:uid="{00000000-0005-0000-0000-000010000000}"/>
    <cellStyle name="60% - Accent5 2 2" xfId="763" xr:uid="{4B7228C6-87E5-4657-BDA8-5226DEA3DED0}"/>
    <cellStyle name="60% - Accent5 2 3" xfId="1402" xr:uid="{3198FC6E-CA2E-48B4-8918-F2805315864B}"/>
    <cellStyle name="60% - Accent6 2" xfId="18" xr:uid="{00000000-0005-0000-0000-000011000000}"/>
    <cellStyle name="60% - Accent6 2 2" xfId="762" xr:uid="{5BA15974-6FEB-4359-95AF-62E1874CDB99}"/>
    <cellStyle name="60% - Accent6 2 3" xfId="1401" xr:uid="{B2B8B3C5-A1A5-4984-86C1-027D660E4FC5}"/>
    <cellStyle name="Accent1 2" xfId="19" xr:uid="{00000000-0005-0000-0000-000012000000}"/>
    <cellStyle name="Accent1 2 2" xfId="761" xr:uid="{797D9C66-D325-43DE-92EE-2A568C523908}"/>
    <cellStyle name="Accent1 2 3" xfId="1400" xr:uid="{9B429B6F-1489-41FA-935F-6CEDDEDDF581}"/>
    <cellStyle name="Accent2 2" xfId="20" xr:uid="{00000000-0005-0000-0000-000013000000}"/>
    <cellStyle name="Accent2 2 2" xfId="760" xr:uid="{7EA14BA6-58D9-4E1F-ACC4-00A70267D891}"/>
    <cellStyle name="Accent2 2 3" xfId="1399" xr:uid="{2735F3B8-2959-4B5A-90B1-3A52A3511B15}"/>
    <cellStyle name="Accent3 2" xfId="21" xr:uid="{00000000-0005-0000-0000-000014000000}"/>
    <cellStyle name="Accent3 2 2" xfId="759" xr:uid="{4152846C-6C70-4CBA-BE44-2B8CF85C9871}"/>
    <cellStyle name="Accent3 2 3" xfId="1398" xr:uid="{91E06E04-FB65-4FFF-92A6-F5AB3A7EDFF2}"/>
    <cellStyle name="Accent4 2" xfId="22" xr:uid="{00000000-0005-0000-0000-000015000000}"/>
    <cellStyle name="Accent4 2 2" xfId="758" xr:uid="{F909FF0B-7FEC-4878-AAC8-AE5F328780BA}"/>
    <cellStyle name="Accent4 2 3" xfId="1397" xr:uid="{3C1878F5-7147-4B92-B9E6-733DE236644F}"/>
    <cellStyle name="Accent5 2" xfId="23" xr:uid="{00000000-0005-0000-0000-000016000000}"/>
    <cellStyle name="Accent5 2 2" xfId="757" xr:uid="{C968900D-6237-400D-9080-3B06DF72BB79}"/>
    <cellStyle name="Accent5 2 3" xfId="1396" xr:uid="{06E75895-3DB6-4C62-9E54-04314D98960F}"/>
    <cellStyle name="Accent6 2" xfId="24" xr:uid="{00000000-0005-0000-0000-000017000000}"/>
    <cellStyle name="Accent6 2 2" xfId="756" xr:uid="{60CD8D99-AF21-48CF-99FF-E0B299CFCA07}"/>
    <cellStyle name="Accent6 2 3" xfId="1395" xr:uid="{8B33E1EF-7D7E-4EFF-B557-95B51E816F8C}"/>
    <cellStyle name="Bad 2" xfId="25" xr:uid="{00000000-0005-0000-0000-000018000000}"/>
    <cellStyle name="Bad 2 2" xfId="755" xr:uid="{0C2B92E5-37FA-4CC6-BDC4-7E57BC12FF3B}"/>
    <cellStyle name="Bad 2 3" xfId="1394" xr:uid="{9635CAA1-EFFB-4E9A-B369-8B603D6BF54E}"/>
    <cellStyle name="Bad 3" xfId="26" xr:uid="{00000000-0005-0000-0000-000019000000}"/>
    <cellStyle name="Bad 3 2" xfId="754" xr:uid="{F9573B8B-ABA5-4F36-A22F-F7236C58AF82}"/>
    <cellStyle name="Bad 3 3" xfId="1393" xr:uid="{C8554B02-8467-4614-B1C0-D7D3845821F9}"/>
    <cellStyle name="Calculation 2" xfId="27" xr:uid="{00000000-0005-0000-0000-00001A000000}"/>
    <cellStyle name="Calculation 2 2" xfId="753" xr:uid="{D80CE370-1A4F-48BB-B29A-B24ED7AAB124}"/>
    <cellStyle name="Calculation 2 3" xfId="1392" xr:uid="{A070FC6A-F9AB-4553-BDE3-9165B4AA44B3}"/>
    <cellStyle name="Check Cell 2" xfId="28" xr:uid="{00000000-0005-0000-0000-00001B000000}"/>
    <cellStyle name="Check Cell 2 2" xfId="752" xr:uid="{6270F2E2-535B-4EDE-A9A4-408A36518328}"/>
    <cellStyle name="Check Cell 2 3" xfId="1391" xr:uid="{262DE193-0E4E-4D67-8655-01D0803CC1E3}"/>
    <cellStyle name="Comma [0] 2" xfId="29" xr:uid="{00000000-0005-0000-0000-00001C000000}"/>
    <cellStyle name="Comma [0] 2 2" xfId="593" xr:uid="{D1F597EE-7CAE-4A55-814A-E38737087CDB}"/>
    <cellStyle name="Comma [0] 2 2 2" xfId="1420" xr:uid="{13F23FBB-A9FF-41A3-9016-A50823BE6C9B}"/>
    <cellStyle name="Comma [0] 2 3" xfId="1390" xr:uid="{7A365CBA-5FF6-4F80-B74A-071D8EE6DC62}"/>
    <cellStyle name="Comma [0] 3" xfId="30" xr:uid="{00000000-0005-0000-0000-00001D000000}"/>
    <cellStyle name="Comma [0] 3 2" xfId="594" xr:uid="{08371B15-C488-4275-A6E9-75ED07ACC221}"/>
    <cellStyle name="Comma [0] 3 3" xfId="793" xr:uid="{F5673BAF-B9A9-48C5-BB14-A1200923FF42}"/>
    <cellStyle name="Comma [0] 3 4" xfId="864" xr:uid="{791A4A8B-CC5E-4414-80A1-466F8B442AC0}"/>
    <cellStyle name="Comma [0] 3 5" xfId="1389" xr:uid="{5E991C40-4436-4A87-B1A8-DA2646656899}"/>
    <cellStyle name="Comma [0] 4" xfId="31" xr:uid="{00000000-0005-0000-0000-00001E000000}"/>
    <cellStyle name="Comma [0] 4 2" xfId="1388" xr:uid="{AAE0E8F5-C5CC-4FBD-A917-5F44BE38DCC2}"/>
    <cellStyle name="Comma 10" xfId="32" xr:uid="{00000000-0005-0000-0000-00001F000000}"/>
    <cellStyle name="Comma 10 2" xfId="595" xr:uid="{B7C51279-5EC6-4BCC-8AD7-92976DC87E33}"/>
    <cellStyle name="Comma 10 2 2" xfId="1421" xr:uid="{E4471CF4-997F-4B76-B449-128A7FB22A61}"/>
    <cellStyle name="Comma 10 3" xfId="1387" xr:uid="{AF7CC076-F350-4518-BB3F-0C9A3D2E7436}"/>
    <cellStyle name="Comma 100" xfId="33" xr:uid="{00000000-0005-0000-0000-000020000000}"/>
    <cellStyle name="Comma 100 2" xfId="1386" xr:uid="{83E1020C-7BA5-4DA2-B4E5-B47602319351}"/>
    <cellStyle name="Comma 101" xfId="34" xr:uid="{00000000-0005-0000-0000-000021000000}"/>
    <cellStyle name="Comma 101 2" xfId="1385" xr:uid="{1834953B-CAF9-44A9-B832-1E2ADA5AE4DF}"/>
    <cellStyle name="Comma 102" xfId="35" xr:uid="{00000000-0005-0000-0000-000022000000}"/>
    <cellStyle name="Comma 102 2" xfId="1384" xr:uid="{2B58E302-2D79-4C44-9034-69342B280DDF}"/>
    <cellStyle name="Comma 103" xfId="36" xr:uid="{00000000-0005-0000-0000-000023000000}"/>
    <cellStyle name="Comma 103 2" xfId="1383" xr:uid="{2B5ECE27-1289-46F6-8A63-518587C696ED}"/>
    <cellStyle name="Comma 104" xfId="37" xr:uid="{00000000-0005-0000-0000-000024000000}"/>
    <cellStyle name="Comma 104 2" xfId="1382" xr:uid="{73E79BE9-5D1C-4765-A1E6-4BF29EB61E86}"/>
    <cellStyle name="Comma 105" xfId="38" xr:uid="{00000000-0005-0000-0000-000025000000}"/>
    <cellStyle name="Comma 105 2" xfId="1381" xr:uid="{4DD53B44-9110-4B44-AC8D-FC6389A4CE46}"/>
    <cellStyle name="Comma 106" xfId="39" xr:uid="{00000000-0005-0000-0000-000026000000}"/>
    <cellStyle name="Comma 106 2" xfId="1380" xr:uid="{2392F549-BF49-496D-A595-58AB67A54D1F}"/>
    <cellStyle name="Comma 107" xfId="40" xr:uid="{00000000-0005-0000-0000-000027000000}"/>
    <cellStyle name="Comma 107 2" xfId="1379" xr:uid="{0EC6F513-C7B8-4E9B-A7AE-6A8C3F47FE45}"/>
    <cellStyle name="Comma 108" xfId="41" xr:uid="{00000000-0005-0000-0000-000028000000}"/>
    <cellStyle name="Comma 108 2" xfId="1378" xr:uid="{6E3D2A8E-5827-414F-864D-D4235D137674}"/>
    <cellStyle name="Comma 109" xfId="42" xr:uid="{00000000-0005-0000-0000-000029000000}"/>
    <cellStyle name="Comma 109 2" xfId="1377" xr:uid="{9B75700A-C5DD-4064-BBC6-CD61F82D289C}"/>
    <cellStyle name="Comma 11" xfId="43" xr:uid="{00000000-0005-0000-0000-00002A000000}"/>
    <cellStyle name="Comma 11 2" xfId="596" xr:uid="{2B770E11-0392-4DFE-A096-23D21CDBF993}"/>
    <cellStyle name="Comma 11 2 2" xfId="1422" xr:uid="{E66D40AB-40EE-4C26-BB5F-59B762A28A26}"/>
    <cellStyle name="Comma 11 3" xfId="1376" xr:uid="{3909FAFA-4CD1-4505-AB24-A3821BEDB83C}"/>
    <cellStyle name="Comma 110" xfId="44" xr:uid="{00000000-0005-0000-0000-00002B000000}"/>
    <cellStyle name="Comma 110 2" xfId="1375" xr:uid="{C23ED155-F688-45D9-8D75-7910779643CC}"/>
    <cellStyle name="Comma 111" xfId="45" xr:uid="{00000000-0005-0000-0000-00002C000000}"/>
    <cellStyle name="Comma 111 2" xfId="1374" xr:uid="{E941ACEF-CBEA-462A-A23C-95C124C48468}"/>
    <cellStyle name="Comma 112" xfId="46" xr:uid="{00000000-0005-0000-0000-00002D000000}"/>
    <cellStyle name="Comma 112 2" xfId="1373" xr:uid="{B43E6CEA-353A-44BC-82C3-307AE8691155}"/>
    <cellStyle name="Comma 113" xfId="47" xr:uid="{00000000-0005-0000-0000-00002E000000}"/>
    <cellStyle name="Comma 113 2" xfId="1372" xr:uid="{2895B0D6-2312-44DB-B051-196055D18C28}"/>
    <cellStyle name="Comma 114" xfId="48" xr:uid="{00000000-0005-0000-0000-00002F000000}"/>
    <cellStyle name="Comma 114 2" xfId="1371" xr:uid="{D53C46FC-12E1-4580-A505-448B2913935A}"/>
    <cellStyle name="Comma 115" xfId="49" xr:uid="{00000000-0005-0000-0000-000030000000}"/>
    <cellStyle name="Comma 115 2" xfId="1370" xr:uid="{11C4A917-7DE9-4414-8FEF-09FAA60E7630}"/>
    <cellStyle name="Comma 116" xfId="50" xr:uid="{00000000-0005-0000-0000-000031000000}"/>
    <cellStyle name="Comma 116 2" xfId="597" xr:uid="{4FFB6188-4DCD-435F-AF95-596E518A9EEB}"/>
    <cellStyle name="Comma 116 2 2" xfId="1423" xr:uid="{18E648E3-FB24-453A-8EE8-65F2F7392B3C}"/>
    <cellStyle name="Comma 116 3" xfId="1369" xr:uid="{40B9C585-DEAB-4EE7-BA4C-D2157DE03C93}"/>
    <cellStyle name="Comma 117" xfId="51" xr:uid="{00000000-0005-0000-0000-000032000000}"/>
    <cellStyle name="Comma 117 2" xfId="598" xr:uid="{D2E00467-7904-4FE0-B70C-7D755CEA2816}"/>
    <cellStyle name="Comma 117 2 2" xfId="1424" xr:uid="{20E5D16D-066A-4212-A561-4297933957D5}"/>
    <cellStyle name="Comma 117 3" xfId="1368" xr:uid="{A1E1135F-FF2B-474E-B7BF-41F005247A00}"/>
    <cellStyle name="Comma 118" xfId="52" xr:uid="{00000000-0005-0000-0000-000033000000}"/>
    <cellStyle name="Comma 118 2" xfId="599" xr:uid="{89BEC8D3-450E-49D8-96B9-03E88E3F16DA}"/>
    <cellStyle name="Comma 118 2 2" xfId="1425" xr:uid="{92035CDA-E73C-4A53-B98C-E04418D675A4}"/>
    <cellStyle name="Comma 118 3" xfId="1367" xr:uid="{A8928CD6-4C02-4D6E-A44E-AF9F4E5FC193}"/>
    <cellStyle name="Comma 119" xfId="53" xr:uid="{00000000-0005-0000-0000-000034000000}"/>
    <cellStyle name="Comma 119 2" xfId="600" xr:uid="{C618A33E-2966-4E31-A4D9-5C1B71F7B816}"/>
    <cellStyle name="Comma 119 2 2" xfId="1426" xr:uid="{DF990729-6F7E-4DC9-BF55-01BE3CA1B1FB}"/>
    <cellStyle name="Comma 119 3" xfId="1366" xr:uid="{B9F2A7BB-2ED7-4930-A6D0-F5633619BCA3}"/>
    <cellStyle name="Comma 12" xfId="54" xr:uid="{00000000-0005-0000-0000-000035000000}"/>
    <cellStyle name="Comma 12 2" xfId="601" xr:uid="{A99E2EAD-B472-4DDD-9560-7E58115EDEE9}"/>
    <cellStyle name="Comma 12 2 2" xfId="1427" xr:uid="{3BD7B6FF-B70D-45D8-8FB4-1245643F52C0}"/>
    <cellStyle name="Comma 12 3" xfId="1365" xr:uid="{3C294029-6D44-4871-A107-D97E06480D66}"/>
    <cellStyle name="Comma 120" xfId="55" xr:uid="{00000000-0005-0000-0000-000036000000}"/>
    <cellStyle name="Comma 120 2" xfId="602" xr:uid="{A17A74D5-F6AD-439E-9883-6DD31F01A4C7}"/>
    <cellStyle name="Comma 120 2 2" xfId="1428" xr:uid="{F6006545-30A9-45F2-B8B3-3AE7B05D6EB7}"/>
    <cellStyle name="Comma 120 3" xfId="1364" xr:uid="{A85F38A6-54A1-48F6-BB30-2767640A62DC}"/>
    <cellStyle name="Comma 121" xfId="56" xr:uid="{00000000-0005-0000-0000-000037000000}"/>
    <cellStyle name="Comma 121 2" xfId="603" xr:uid="{99F3D10B-C103-4FBA-88F7-A238CFC61518}"/>
    <cellStyle name="Comma 121 2 2" xfId="1429" xr:uid="{B0DA8D02-468A-4CCE-AD91-A85E13ED06C1}"/>
    <cellStyle name="Comma 121 3" xfId="1363" xr:uid="{ECCFDB0A-4688-4297-8517-ED6CD18FE31D}"/>
    <cellStyle name="Comma 122" xfId="57" xr:uid="{00000000-0005-0000-0000-000038000000}"/>
    <cellStyle name="Comma 122 2" xfId="604" xr:uid="{1659AD0F-325D-43B6-B51F-197ACAA4A6A8}"/>
    <cellStyle name="Comma 122 2 2" xfId="1430" xr:uid="{E0208DB5-AB9A-4084-B8E9-9D0C8A100574}"/>
    <cellStyle name="Comma 122 3" xfId="1362" xr:uid="{B5E1AB86-4948-4859-987B-8A17ECD45CB1}"/>
    <cellStyle name="Comma 123" xfId="58" xr:uid="{00000000-0005-0000-0000-000039000000}"/>
    <cellStyle name="Comma 123 2" xfId="605" xr:uid="{E13A34BB-F50C-47FE-BA36-60D6300EAF35}"/>
    <cellStyle name="Comma 123 2 2" xfId="1431" xr:uid="{B3E8FC40-9340-4503-AD3B-FF04CE79E9E5}"/>
    <cellStyle name="Comma 123 3" xfId="1361" xr:uid="{B5A2E6C5-C369-40B7-95DE-459149CE3BF1}"/>
    <cellStyle name="Comma 124" xfId="59" xr:uid="{00000000-0005-0000-0000-00003A000000}"/>
    <cellStyle name="Comma 124 2" xfId="606" xr:uid="{F8278005-AFAB-4D5A-BF85-68F09131D749}"/>
    <cellStyle name="Comma 124 2 2" xfId="1432" xr:uid="{761AE036-5131-4306-B42C-F11B9909D218}"/>
    <cellStyle name="Comma 124 3" xfId="1360" xr:uid="{9E0D3684-1D99-4953-8D2C-DBE8EEEC8CE6}"/>
    <cellStyle name="Comma 125" xfId="60" xr:uid="{00000000-0005-0000-0000-00003B000000}"/>
    <cellStyle name="Comma 125 2" xfId="607" xr:uid="{19825265-1C25-4D01-BCC3-A5C9D1AA2211}"/>
    <cellStyle name="Comma 125 2 2" xfId="1433" xr:uid="{7B0FA63E-2896-4EAC-8EBA-103A5018E680}"/>
    <cellStyle name="Comma 125 3" xfId="1359" xr:uid="{AFA9D2F8-0577-4753-BB69-7CB8EE778278}"/>
    <cellStyle name="Comma 126" xfId="61" xr:uid="{00000000-0005-0000-0000-00003C000000}"/>
    <cellStyle name="Comma 126 2" xfId="608" xr:uid="{E5FA0CDB-9345-424D-B7E8-2CEFD9A48B88}"/>
    <cellStyle name="Comma 126 2 2" xfId="1434" xr:uid="{A1C7A26D-E06D-4C59-9C95-6D2804F9E439}"/>
    <cellStyle name="Comma 126 3" xfId="1358" xr:uid="{679888EA-7D8F-4794-BF36-03D47B8B6644}"/>
    <cellStyle name="Comma 127" xfId="62" xr:uid="{00000000-0005-0000-0000-00003D000000}"/>
    <cellStyle name="Comma 127 2" xfId="609" xr:uid="{531B07F2-0680-439F-A75D-C15E30DAE6DF}"/>
    <cellStyle name="Comma 127 2 2" xfId="1435" xr:uid="{8AEB95B2-164A-4D1D-8DE8-99735CECFCEE}"/>
    <cellStyle name="Comma 127 3" xfId="1357" xr:uid="{A7FE9E0A-B54D-4FA9-826E-50B9CBF389E2}"/>
    <cellStyle name="Comma 128" xfId="63" xr:uid="{00000000-0005-0000-0000-00003E000000}"/>
    <cellStyle name="Comma 128 2" xfId="610" xr:uid="{82F967C0-CAB1-4FFF-ADA6-05CD81A5BA33}"/>
    <cellStyle name="Comma 128 2 2" xfId="1436" xr:uid="{03F73A45-31DA-4611-9954-FDA246E274AB}"/>
    <cellStyle name="Comma 128 3" xfId="1356" xr:uid="{D6460A55-18DE-4F9C-ABED-97B7173CF662}"/>
    <cellStyle name="Comma 129" xfId="64" xr:uid="{00000000-0005-0000-0000-00003F000000}"/>
    <cellStyle name="Comma 129 2" xfId="611" xr:uid="{6FF8675E-D841-4A3F-AD89-79CFF4A9DDC2}"/>
    <cellStyle name="Comma 129 2 2" xfId="1437" xr:uid="{ECA7473F-1B18-4D50-8571-81B0DCFC3C5D}"/>
    <cellStyle name="Comma 129 3" xfId="1355" xr:uid="{2A10729E-84E2-43A8-9B90-7B522854C748}"/>
    <cellStyle name="Comma 13" xfId="65" xr:uid="{00000000-0005-0000-0000-000040000000}"/>
    <cellStyle name="Comma 13 2" xfId="612" xr:uid="{1B53D4D3-B189-4604-AF56-F43C92071EA2}"/>
    <cellStyle name="Comma 13 2 2" xfId="1438" xr:uid="{46470F70-750B-462B-B44A-899FD9051C92}"/>
    <cellStyle name="Comma 13 3" xfId="1354" xr:uid="{A457587C-7256-4C1E-AEFE-59DF74C495FB}"/>
    <cellStyle name="Comma 130" xfId="66" xr:uid="{00000000-0005-0000-0000-000041000000}"/>
    <cellStyle name="Comma 130 2" xfId="613" xr:uid="{B3A0A1DF-216C-4315-AA90-94871512D826}"/>
    <cellStyle name="Comma 130 2 2" xfId="1439" xr:uid="{15A110EB-E080-4895-80F7-3A90E636166B}"/>
    <cellStyle name="Comma 130 3" xfId="1353" xr:uid="{E9E1FB50-1E3D-4782-A1BA-3F519E281200}"/>
    <cellStyle name="Comma 131" xfId="67" xr:uid="{00000000-0005-0000-0000-000042000000}"/>
    <cellStyle name="Comma 131 2" xfId="614" xr:uid="{AC305480-B18C-425E-9143-EBE0B45A3533}"/>
    <cellStyle name="Comma 131 2 2" xfId="1440" xr:uid="{5DBEEBE7-B123-4B6B-A5CE-EF32D154360D}"/>
    <cellStyle name="Comma 131 3" xfId="1352" xr:uid="{CDC3DF4B-C4C9-4B2B-AE13-27E65FEF47C6}"/>
    <cellStyle name="Comma 132" xfId="68" xr:uid="{00000000-0005-0000-0000-000043000000}"/>
    <cellStyle name="Comma 132 2" xfId="615" xr:uid="{5B8E7613-DADE-4E5B-9F75-C92A1BC20CAE}"/>
    <cellStyle name="Comma 132 2 2" xfId="1441" xr:uid="{C8F05CA6-0B9E-4026-8AB1-B4A2CF92857E}"/>
    <cellStyle name="Comma 132 3" xfId="1351" xr:uid="{3C82BBA5-9F42-4045-9649-B35B0C2D5358}"/>
    <cellStyle name="Comma 133" xfId="69" xr:uid="{00000000-0005-0000-0000-000044000000}"/>
    <cellStyle name="Comma 133 2" xfId="616" xr:uid="{3E023C79-9C6B-4B7A-92F4-930EF8890A55}"/>
    <cellStyle name="Comma 133 2 2" xfId="1442" xr:uid="{1545845D-2691-4758-ABC3-A115F1DB571E}"/>
    <cellStyle name="Comma 133 3" xfId="1350" xr:uid="{BF0C5293-EFA3-45AC-A782-2196CE9E6391}"/>
    <cellStyle name="Comma 134" xfId="70" xr:uid="{00000000-0005-0000-0000-000045000000}"/>
    <cellStyle name="Comma 134 2" xfId="617" xr:uid="{EC033211-E10F-4511-94DC-343E030800A6}"/>
    <cellStyle name="Comma 134 2 2" xfId="1443" xr:uid="{1EAE1E48-0546-45AC-9027-0B402D036335}"/>
    <cellStyle name="Comma 134 3" xfId="1349" xr:uid="{00B1AB3D-C7D6-4E01-8EED-56A51B21E836}"/>
    <cellStyle name="Comma 135" xfId="71" xr:uid="{00000000-0005-0000-0000-000046000000}"/>
    <cellStyle name="Comma 135 2" xfId="618" xr:uid="{B1AD8C33-FAF3-45DA-A446-F9375B217D2A}"/>
    <cellStyle name="Comma 135 2 2" xfId="1444" xr:uid="{6DA960FE-D65E-4B3F-A16E-A3F8AE5D6997}"/>
    <cellStyle name="Comma 135 3" xfId="1348" xr:uid="{97F4FC93-7A5B-4016-A431-9F6E54F11333}"/>
    <cellStyle name="Comma 136" xfId="72" xr:uid="{00000000-0005-0000-0000-000047000000}"/>
    <cellStyle name="Comma 136 2" xfId="619" xr:uid="{11A02614-EECD-4E8E-9421-7E33C26B6108}"/>
    <cellStyle name="Comma 136 2 2" xfId="1445" xr:uid="{33C64C78-552E-4347-863F-A2E69BA3760A}"/>
    <cellStyle name="Comma 136 3" xfId="1347" xr:uid="{1FAF57E0-F91F-4DC3-A1FD-E590E0EA988C}"/>
    <cellStyle name="Comma 137" xfId="73" xr:uid="{00000000-0005-0000-0000-000048000000}"/>
    <cellStyle name="Comma 137 2" xfId="620" xr:uid="{BCAEE0BF-37B7-463E-B77B-50B12D65FD2A}"/>
    <cellStyle name="Comma 137 2 2" xfId="1446" xr:uid="{41478508-0CF4-454C-8CD4-C63D7F9145C9}"/>
    <cellStyle name="Comma 137 3" xfId="1346" xr:uid="{AED79A64-A619-481D-8FA2-71D099828301}"/>
    <cellStyle name="Comma 138" xfId="74" xr:uid="{00000000-0005-0000-0000-000049000000}"/>
    <cellStyle name="Comma 138 2" xfId="621" xr:uid="{291DF4FF-BB3F-4B41-9AD9-C702DA34B4F5}"/>
    <cellStyle name="Comma 138 2 2" xfId="1447" xr:uid="{CB355277-E0DD-4A0E-9036-81BE4D30B914}"/>
    <cellStyle name="Comma 138 3" xfId="1345" xr:uid="{3D11A41C-CB9D-4109-B607-01DD7489D735}"/>
    <cellStyle name="Comma 139" xfId="75" xr:uid="{00000000-0005-0000-0000-00004A000000}"/>
    <cellStyle name="Comma 139 2" xfId="1344" xr:uid="{F19804D9-46C9-436F-8664-29D5404FFEBC}"/>
    <cellStyle name="Comma 14" xfId="76" xr:uid="{00000000-0005-0000-0000-00004B000000}"/>
    <cellStyle name="Comma 14 2" xfId="622" xr:uid="{C31136F3-559F-4CAF-8050-F4FDA9829107}"/>
    <cellStyle name="Comma 14 2 2" xfId="1448" xr:uid="{BB3A9540-1541-4E02-9ED6-F5774F32DD24}"/>
    <cellStyle name="Comma 14 3" xfId="1343" xr:uid="{C01145A9-A642-4AF3-91C0-9C5F0AEB8C0B}"/>
    <cellStyle name="Comma 140" xfId="77" xr:uid="{00000000-0005-0000-0000-00004C000000}"/>
    <cellStyle name="Comma 140 2" xfId="1342" xr:uid="{03BAE62F-AC80-4547-944F-D01DAC5A7F44}"/>
    <cellStyle name="Comma 141" xfId="78" xr:uid="{00000000-0005-0000-0000-00004D000000}"/>
    <cellStyle name="Comma 141 2" xfId="1341" xr:uid="{2CB6BC77-B139-4290-898D-9BDCB2B90001}"/>
    <cellStyle name="Comma 142" xfId="79" xr:uid="{00000000-0005-0000-0000-00004E000000}"/>
    <cellStyle name="Comma 142 2" xfId="1340" xr:uid="{294507C9-8812-4FFF-8014-BC6254D665BD}"/>
    <cellStyle name="Comma 143" xfId="80" xr:uid="{00000000-0005-0000-0000-00004F000000}"/>
    <cellStyle name="Comma 143 2" xfId="1339" xr:uid="{3C8A981E-AB2E-47FF-8BB6-B513145C2A78}"/>
    <cellStyle name="Comma 144" xfId="81" xr:uid="{00000000-0005-0000-0000-000050000000}"/>
    <cellStyle name="Comma 144 2" xfId="1338" xr:uid="{8518F054-EE4F-4CC6-BF82-E17C2D464844}"/>
    <cellStyle name="Comma 145" xfId="82" xr:uid="{00000000-0005-0000-0000-000051000000}"/>
    <cellStyle name="Comma 145 2" xfId="1337" xr:uid="{8BF4CC49-A8FA-4294-9814-E4B0692052BA}"/>
    <cellStyle name="Comma 146" xfId="83" xr:uid="{00000000-0005-0000-0000-000052000000}"/>
    <cellStyle name="Comma 146 2" xfId="1336" xr:uid="{018D9182-BB30-4166-9B49-BDCA4E9614C3}"/>
    <cellStyle name="Comma 147" xfId="84" xr:uid="{00000000-0005-0000-0000-000053000000}"/>
    <cellStyle name="Comma 147 2" xfId="1335" xr:uid="{E9B9E528-4BFD-4C25-B401-6E143E7B3BCC}"/>
    <cellStyle name="Comma 148" xfId="85" xr:uid="{00000000-0005-0000-0000-000054000000}"/>
    <cellStyle name="Comma 148 2" xfId="1334" xr:uid="{90046DFB-E67F-42C7-914A-34B3A7C42158}"/>
    <cellStyle name="Comma 149" xfId="86" xr:uid="{00000000-0005-0000-0000-000055000000}"/>
    <cellStyle name="Comma 149 2" xfId="1333" xr:uid="{C80E0441-F3DA-4EAD-9A2C-CED1907F75A3}"/>
    <cellStyle name="Comma 15" xfId="87" xr:uid="{00000000-0005-0000-0000-000056000000}"/>
    <cellStyle name="Comma 15 2" xfId="623" xr:uid="{C80A9BEF-EF0A-4473-BBBB-7A1BC276E7B5}"/>
    <cellStyle name="Comma 15 2 2" xfId="1449" xr:uid="{6FB899BC-6C1E-417E-87AC-95EFEBBD382E}"/>
    <cellStyle name="Comma 15 3" xfId="1332" xr:uid="{72F83301-3639-455B-B8E7-3C1591031293}"/>
    <cellStyle name="Comma 150" xfId="88" xr:uid="{00000000-0005-0000-0000-000057000000}"/>
    <cellStyle name="Comma 150 2" xfId="1331" xr:uid="{7F720489-70D1-464B-8253-54071605B6EB}"/>
    <cellStyle name="Comma 151" xfId="89" xr:uid="{00000000-0005-0000-0000-000058000000}"/>
    <cellStyle name="Comma 151 2" xfId="1330" xr:uid="{AD153CC7-F6CD-4410-A9BF-5BD0F5DC0DF8}"/>
    <cellStyle name="Comma 152" xfId="90" xr:uid="{00000000-0005-0000-0000-000059000000}"/>
    <cellStyle name="Comma 152 2" xfId="1329" xr:uid="{B0B7EA69-20B1-47BF-87A3-B83D9CB55986}"/>
    <cellStyle name="Comma 153" xfId="91" xr:uid="{00000000-0005-0000-0000-00005A000000}"/>
    <cellStyle name="Comma 153 2" xfId="1328" xr:uid="{067CFC4F-BC87-4B52-9B7F-716258BEBA54}"/>
    <cellStyle name="Comma 154" xfId="92" xr:uid="{00000000-0005-0000-0000-00005B000000}"/>
    <cellStyle name="Comma 154 2" xfId="1327" xr:uid="{3FCB46BF-6C38-45FF-9325-490807F2B90F}"/>
    <cellStyle name="Comma 155" xfId="93" xr:uid="{00000000-0005-0000-0000-00005C000000}"/>
    <cellStyle name="Comma 155 2" xfId="846" xr:uid="{6140B0B2-2051-4E5C-9232-2EEAD89EA3BB}"/>
    <cellStyle name="Comma 156" xfId="94" xr:uid="{00000000-0005-0000-0000-00005D000000}"/>
    <cellStyle name="Comma 156 2" xfId="1326" xr:uid="{8F3B9876-0746-4754-9BCB-2201D34C7481}"/>
    <cellStyle name="Comma 157" xfId="95" xr:uid="{00000000-0005-0000-0000-00005E000000}"/>
    <cellStyle name="Comma 157 2" xfId="1325" xr:uid="{B89BABC5-14A5-482F-8705-03A7F44EE6B1}"/>
    <cellStyle name="Comma 158" xfId="96" xr:uid="{00000000-0005-0000-0000-00005F000000}"/>
    <cellStyle name="Comma 158 2" xfId="1324" xr:uid="{880648E2-A647-4AFD-AF30-3E8F59707201}"/>
    <cellStyle name="Comma 159" xfId="97" xr:uid="{00000000-0005-0000-0000-000060000000}"/>
    <cellStyle name="Comma 159 2" xfId="1323" xr:uid="{09C635F5-EA86-4F58-B477-45CCC02EBC07}"/>
    <cellStyle name="Comma 16" xfId="98" xr:uid="{00000000-0005-0000-0000-000061000000}"/>
    <cellStyle name="Comma 16 2" xfId="624" xr:uid="{6F2057C6-E388-451D-B621-BA68B3B0037B}"/>
    <cellStyle name="Comma 16 2 2" xfId="1450" xr:uid="{ED73FF6F-1008-4AD9-85C1-9A94E4414E4B}"/>
    <cellStyle name="Comma 16 3" xfId="1322" xr:uid="{2A7B92AE-9698-4736-A7C7-A5377F02AD2E}"/>
    <cellStyle name="Comma 160" xfId="99" xr:uid="{00000000-0005-0000-0000-000062000000}"/>
    <cellStyle name="Comma 160 2" xfId="625" xr:uid="{2F8FE31F-EFCF-45F3-B228-7041DAF6F274}"/>
    <cellStyle name="Comma 160 2 2" xfId="1451" xr:uid="{8609EDB1-A4F8-4B78-A5E4-42C70AED601D}"/>
    <cellStyle name="Comma 160 3" xfId="1321" xr:uid="{CF127963-0D9C-4324-8968-712D056C7F36}"/>
    <cellStyle name="Comma 161" xfId="100" xr:uid="{00000000-0005-0000-0000-000063000000}"/>
    <cellStyle name="Comma 161 2" xfId="626" xr:uid="{9EE056BB-15DC-4382-81B4-75F621D3E283}"/>
    <cellStyle name="Comma 161 2 2" xfId="1452" xr:uid="{08095F12-AB4A-42D4-A11D-73B0D16B2B65}"/>
    <cellStyle name="Comma 161 3" xfId="1320" xr:uid="{7F46005C-0523-4E70-A498-627ED21DC469}"/>
    <cellStyle name="Comma 162" xfId="101" xr:uid="{00000000-0005-0000-0000-000064000000}"/>
    <cellStyle name="Comma 162 2" xfId="627" xr:uid="{0D95B676-B01D-4B6C-BF28-850681DD1A33}"/>
    <cellStyle name="Comma 162 2 2" xfId="1453" xr:uid="{D7B6F1BA-1819-4918-9B7B-9143ED4C2684}"/>
    <cellStyle name="Comma 162 3" xfId="1319" xr:uid="{AAE7F592-5A90-4E4D-85F3-BCB71E0BBD51}"/>
    <cellStyle name="Comma 163" xfId="102" xr:uid="{00000000-0005-0000-0000-000065000000}"/>
    <cellStyle name="Comma 163 2" xfId="628" xr:uid="{DD055AEC-9EDC-4B4D-BF2D-602A0D3E0564}"/>
    <cellStyle name="Comma 163 2 2" xfId="1454" xr:uid="{D94CE715-CC91-459D-B111-6A10D2880C75}"/>
    <cellStyle name="Comma 163 3" xfId="1318" xr:uid="{89A3842F-8B37-4C4B-9071-39EF14B894D1}"/>
    <cellStyle name="Comma 164" xfId="103" xr:uid="{00000000-0005-0000-0000-000066000000}"/>
    <cellStyle name="Comma 164 2" xfId="629" xr:uid="{BA725F66-86CD-4F9A-BB17-006FFE6BFBEF}"/>
    <cellStyle name="Comma 164 2 2" xfId="1455" xr:uid="{620266AA-5349-4328-950C-8619E3768C84}"/>
    <cellStyle name="Comma 164 3" xfId="1317" xr:uid="{08169020-7FA6-48F9-BC1C-BB588CD0730F}"/>
    <cellStyle name="Comma 165" xfId="104" xr:uid="{00000000-0005-0000-0000-000067000000}"/>
    <cellStyle name="Comma 165 2" xfId="630" xr:uid="{64F8DEA1-C152-4195-B61E-263B0ADC33C4}"/>
    <cellStyle name="Comma 165 2 2" xfId="1456" xr:uid="{6924BD13-B253-4063-A859-066865B357F9}"/>
    <cellStyle name="Comma 165 3" xfId="1316" xr:uid="{7447E2C7-16A1-4820-8C0D-28C937B1DEC8}"/>
    <cellStyle name="Comma 166" xfId="105" xr:uid="{00000000-0005-0000-0000-000068000000}"/>
    <cellStyle name="Comma 166 2" xfId="631" xr:uid="{71A3A1DD-D758-4A01-9209-D1A4FDBF3305}"/>
    <cellStyle name="Comma 166 2 2" xfId="1457" xr:uid="{AC6A06F5-F3DD-400F-9D37-36B0AAED42A2}"/>
    <cellStyle name="Comma 166 3" xfId="1315" xr:uid="{CB28A1AF-6308-4637-A61D-F96226852CDF}"/>
    <cellStyle name="Comma 167" xfId="106" xr:uid="{00000000-0005-0000-0000-000069000000}"/>
    <cellStyle name="Comma 167 2" xfId="632" xr:uid="{4AAD5794-D36D-45F0-9E9E-473EFCD2AE18}"/>
    <cellStyle name="Comma 167 2 2" xfId="1458" xr:uid="{2D38C571-DD11-4883-9712-223A608270F9}"/>
    <cellStyle name="Comma 167 3" xfId="1314" xr:uid="{7D4184F6-580A-42BB-AD9A-8887853F623B}"/>
    <cellStyle name="Comma 168" xfId="107" xr:uid="{00000000-0005-0000-0000-00006A000000}"/>
    <cellStyle name="Comma 168 2" xfId="633" xr:uid="{C4E4A928-B362-4744-9073-C658B2947F9D}"/>
    <cellStyle name="Comma 168 2 2" xfId="1459" xr:uid="{BE347E5B-FC83-4CE4-8D32-5DCADBD40C43}"/>
    <cellStyle name="Comma 168 3" xfId="1313" xr:uid="{83C75FEC-FADB-4741-8BF3-3ED0C28A9AF7}"/>
    <cellStyle name="Comma 169" xfId="108" xr:uid="{00000000-0005-0000-0000-00006B000000}"/>
    <cellStyle name="Comma 169 2" xfId="634" xr:uid="{51851F75-477E-494E-A25B-3E0BC4B58978}"/>
    <cellStyle name="Comma 169 2 2" xfId="1460" xr:uid="{B6743905-9CB8-420B-ADEC-AC8E2C0625D5}"/>
    <cellStyle name="Comma 169 3" xfId="1312" xr:uid="{A478FB59-4EAF-4BFC-B360-371AF09624D0}"/>
    <cellStyle name="Comma 17" xfId="109" xr:uid="{00000000-0005-0000-0000-00006C000000}"/>
    <cellStyle name="Comma 17 2" xfId="635" xr:uid="{1C70DC91-DDAC-4908-83A9-7FF32FEF2E84}"/>
    <cellStyle name="Comma 17 2 2" xfId="1461" xr:uid="{69D29F33-E170-4AF3-9207-C1AF0FD822A9}"/>
    <cellStyle name="Comma 17 3" xfId="1311" xr:uid="{7636E492-0DF4-4AB8-AE55-55581B50088C}"/>
    <cellStyle name="Comma 170" xfId="110" xr:uid="{00000000-0005-0000-0000-00006D000000}"/>
    <cellStyle name="Comma 170 2" xfId="636" xr:uid="{9A16B6EC-49C7-4D6E-B7FA-CC07929A7ADF}"/>
    <cellStyle name="Comma 170 2 2" xfId="1462" xr:uid="{2C7F6010-05EF-443D-95F4-C28E48A9903A}"/>
    <cellStyle name="Comma 170 3" xfId="1310" xr:uid="{4E2FE72D-BBB9-4701-B9F6-8964B539C76B}"/>
    <cellStyle name="Comma 171" xfId="111" xr:uid="{00000000-0005-0000-0000-00006E000000}"/>
    <cellStyle name="Comma 171 2" xfId="637" xr:uid="{99B334E4-0302-45A7-98DE-F5B30DB52FF0}"/>
    <cellStyle name="Comma 171 2 2" xfId="1463" xr:uid="{7518C606-2274-41F6-88DF-28C0768E5027}"/>
    <cellStyle name="Comma 171 3" xfId="1309" xr:uid="{BC536A23-8F20-4442-BE94-04FB47F82B56}"/>
    <cellStyle name="Comma 172" xfId="112" xr:uid="{00000000-0005-0000-0000-00006F000000}"/>
    <cellStyle name="Comma 172 2" xfId="638" xr:uid="{8EA5FA81-738C-40DF-81FB-E06FE41AF1DB}"/>
    <cellStyle name="Comma 172 2 2" xfId="1464" xr:uid="{0CA9175F-E410-4D89-ACA8-FCD33A541E6F}"/>
    <cellStyle name="Comma 172 3" xfId="1308" xr:uid="{E452E81C-10DD-4734-925F-D9D83EA263FF}"/>
    <cellStyle name="Comma 173" xfId="113" xr:uid="{00000000-0005-0000-0000-000070000000}"/>
    <cellStyle name="Comma 173 2" xfId="639" xr:uid="{D27FD128-B3F9-4393-BA03-A06EB5746A85}"/>
    <cellStyle name="Comma 173 2 2" xfId="1465" xr:uid="{15EFC558-77C5-4BD1-A260-01A9ECB30128}"/>
    <cellStyle name="Comma 173 3" xfId="1307" xr:uid="{C2476A49-FA5B-4A4B-9E21-502C29A60ED1}"/>
    <cellStyle name="Comma 174" xfId="114" xr:uid="{00000000-0005-0000-0000-000071000000}"/>
    <cellStyle name="Comma 174 2" xfId="640" xr:uid="{6771454E-9099-4161-BC57-8F739159ED01}"/>
    <cellStyle name="Comma 174 2 2" xfId="1466" xr:uid="{395AB977-10C8-4FD5-A589-57EA16984054}"/>
    <cellStyle name="Comma 174 3" xfId="1306" xr:uid="{1C2FFD3C-9049-43AC-98CA-76184C640BA0}"/>
    <cellStyle name="Comma 175" xfId="115" xr:uid="{00000000-0005-0000-0000-000072000000}"/>
    <cellStyle name="Comma 175 2" xfId="641" xr:uid="{456DF3AE-B8B5-476B-B8A0-7C0BEF6350E6}"/>
    <cellStyle name="Comma 175 2 2" xfId="1467" xr:uid="{F489211E-863A-4690-8E90-4C9B6CE88CC2}"/>
    <cellStyle name="Comma 175 3" xfId="1305" xr:uid="{AB02CFD1-960E-43AF-B6DC-2966F1EEB615}"/>
    <cellStyle name="Comma 176" xfId="116" xr:uid="{00000000-0005-0000-0000-000073000000}"/>
    <cellStyle name="Comma 176 2" xfId="642" xr:uid="{5C652004-C9CB-49FA-8608-C4A51601C006}"/>
    <cellStyle name="Comma 176 2 2" xfId="1468" xr:uid="{54394F60-EB2E-4AFF-8075-EDD49D10642F}"/>
    <cellStyle name="Comma 176 3" xfId="1304" xr:uid="{8D5A3DA1-96DF-4094-945E-13CD2875E3F5}"/>
    <cellStyle name="Comma 177" xfId="117" xr:uid="{00000000-0005-0000-0000-000074000000}"/>
    <cellStyle name="Comma 177 2" xfId="643" xr:uid="{9D89E39D-0249-4616-8CC3-D89CB4DF7E93}"/>
    <cellStyle name="Comma 177 2 2" xfId="1469" xr:uid="{5322B23C-0696-4B12-BB31-B881E680BC44}"/>
    <cellStyle name="Comma 177 3" xfId="1303" xr:uid="{4F39BCA6-A04C-4EAD-9F31-D30641BE3292}"/>
    <cellStyle name="Comma 178" xfId="118" xr:uid="{00000000-0005-0000-0000-000075000000}"/>
    <cellStyle name="Comma 178 2" xfId="644" xr:uid="{4AFD2119-947B-4A3E-909F-25A934E32BB0}"/>
    <cellStyle name="Comma 178 2 2" xfId="1470" xr:uid="{38AE2BA8-A6C7-4F0F-8F79-29CD1E71D0B0}"/>
    <cellStyle name="Comma 178 3" xfId="1302" xr:uid="{04ABB042-B8F7-48AA-BB94-FA186D7BB04B}"/>
    <cellStyle name="Comma 179" xfId="119" xr:uid="{00000000-0005-0000-0000-000076000000}"/>
    <cellStyle name="Comma 179 2" xfId="645" xr:uid="{CBEF75FA-38DC-4F62-B220-72F6DCFB6E69}"/>
    <cellStyle name="Comma 179 2 2" xfId="1471" xr:uid="{FBCCBA23-DE49-42A2-9004-86D2ECDF158D}"/>
    <cellStyle name="Comma 179 3" xfId="1301" xr:uid="{5F5C45C0-BE86-4627-874B-272E88ED8F50}"/>
    <cellStyle name="Comma 18" xfId="120" xr:uid="{00000000-0005-0000-0000-000077000000}"/>
    <cellStyle name="Comma 18 2" xfId="646" xr:uid="{58949A3E-8C12-4637-9E8C-D8198621E135}"/>
    <cellStyle name="Comma 18 2 2" xfId="1472" xr:uid="{DF67FD66-F28B-4D1E-A5ED-99C11C6B35AE}"/>
    <cellStyle name="Comma 18 3" xfId="1300" xr:uid="{3FC77D9A-F389-49EA-BF6F-CE577AA79082}"/>
    <cellStyle name="Comma 180" xfId="121" xr:uid="{00000000-0005-0000-0000-000078000000}"/>
    <cellStyle name="Comma 180 2" xfId="647" xr:uid="{BC57537C-593C-43E5-AD4B-237905598D9D}"/>
    <cellStyle name="Comma 180 2 2" xfId="1473" xr:uid="{59E32F35-7DEB-4C91-BC02-5F8D1C7147B0}"/>
    <cellStyle name="Comma 180 3" xfId="1299" xr:uid="{A9721BBA-F8ED-4072-A197-17DB131AB83D}"/>
    <cellStyle name="Comma 181" xfId="122" xr:uid="{00000000-0005-0000-0000-000079000000}"/>
    <cellStyle name="Comma 181 2" xfId="648" xr:uid="{AFDF26E2-B35A-4CBA-A6D2-AD66DCDD6643}"/>
    <cellStyle name="Comma 181 3" xfId="794" xr:uid="{62FE6DA2-86A8-4657-834A-3F3D688C8611}"/>
    <cellStyle name="Comma 181 4" xfId="951" xr:uid="{7729867E-F6F1-4617-8C86-02136B7CE7CE}"/>
    <cellStyle name="Comma 181 5" xfId="1298" xr:uid="{8B38E5B5-37AC-418A-AD96-CA35F969A63E}"/>
    <cellStyle name="Comma 182" xfId="123" xr:uid="{00000000-0005-0000-0000-00007A000000}"/>
    <cellStyle name="Comma 182 2" xfId="649" xr:uid="{9B1AD83F-2F03-4E7A-B7BD-4593C8338DE0}"/>
    <cellStyle name="Comma 182 3" xfId="795" xr:uid="{883CDF34-A090-4374-AA53-154DAD7DEE2A}"/>
    <cellStyle name="Comma 182 4" xfId="952" xr:uid="{C42CA975-0EAD-4B39-9EC8-1A631C32FC72}"/>
    <cellStyle name="Comma 182 5" xfId="1297" xr:uid="{22FBD0E5-16DE-4918-B914-EBB70053CD5B}"/>
    <cellStyle name="Comma 183" xfId="124" xr:uid="{00000000-0005-0000-0000-00007B000000}"/>
    <cellStyle name="Comma 183 2" xfId="650" xr:uid="{863C4448-0383-4B5F-9913-10D7F5261210}"/>
    <cellStyle name="Comma 183 3" xfId="796" xr:uid="{AF4A7F17-A125-479A-91A9-28EB83491D04}"/>
    <cellStyle name="Comma 183 4" xfId="953" xr:uid="{7E926B26-0718-4F4F-8EC8-647CCA3D6EDA}"/>
    <cellStyle name="Comma 183 5" xfId="1296" xr:uid="{265017CD-9B2F-4C90-94CC-5D3D268352B8}"/>
    <cellStyle name="Comma 184" xfId="125" xr:uid="{00000000-0005-0000-0000-00007C000000}"/>
    <cellStyle name="Comma 184 2" xfId="651" xr:uid="{5F1A0DB9-8A15-4B1F-9A35-EDADFD1FF4B5}"/>
    <cellStyle name="Comma 184 3" xfId="797" xr:uid="{36DBEA64-148F-4B9F-B0B4-6F9F2B70A4DF}"/>
    <cellStyle name="Comma 184 4" xfId="954" xr:uid="{C4F6C130-C8F6-4717-B02F-AE129CFC0FE8}"/>
    <cellStyle name="Comma 184 5" xfId="1295" xr:uid="{0D3C44F2-0803-4F69-A91D-E7AA79811B48}"/>
    <cellStyle name="Comma 185" xfId="126" xr:uid="{00000000-0005-0000-0000-00007D000000}"/>
    <cellStyle name="Comma 185 2" xfId="652" xr:uid="{99954A6D-A927-4E79-8B15-07444AAEAE4A}"/>
    <cellStyle name="Comma 185 3" xfId="798" xr:uid="{76525997-0F69-4530-8B20-C13BCCD4B18D}"/>
    <cellStyle name="Comma 185 4" xfId="955" xr:uid="{700DB8AB-93E2-4D72-8FAF-E12F14B7DC90}"/>
    <cellStyle name="Comma 185 5" xfId="1294" xr:uid="{B9E077A3-84D4-4024-9B7A-741F73E4EE06}"/>
    <cellStyle name="Comma 186" xfId="127" xr:uid="{00000000-0005-0000-0000-00007E000000}"/>
    <cellStyle name="Comma 186 2" xfId="653" xr:uid="{48424645-68EA-42AD-A9E7-3962CA593F69}"/>
    <cellStyle name="Comma 186 3" xfId="799" xr:uid="{6C220FDF-0F54-4D2C-8533-B4345C2C2524}"/>
    <cellStyle name="Comma 186 4" xfId="956" xr:uid="{617B7F30-BCD0-458B-B57F-AB65615D44F4}"/>
    <cellStyle name="Comma 186 5" xfId="1293" xr:uid="{FD493B2A-0F3F-4675-BCFB-1D7A1635AF50}"/>
    <cellStyle name="Comma 187" xfId="128" xr:uid="{00000000-0005-0000-0000-00007F000000}"/>
    <cellStyle name="Comma 187 2" xfId="654" xr:uid="{773EF7A1-6BB3-4AD9-8E15-DEE53C97BAFC}"/>
    <cellStyle name="Comma 187 3" xfId="800" xr:uid="{613440CB-1D96-44A6-BEFB-3206953D3DBC}"/>
    <cellStyle name="Comma 187 4" xfId="957" xr:uid="{65EBA057-1C14-4836-A103-05CC4F259D09}"/>
    <cellStyle name="Comma 187 5" xfId="1292" xr:uid="{882CB4D2-0114-4A52-B7B7-B11A8433ED92}"/>
    <cellStyle name="Comma 188" xfId="129" xr:uid="{00000000-0005-0000-0000-000080000000}"/>
    <cellStyle name="Comma 188 2" xfId="655" xr:uid="{E2C8CD1E-99CC-4EC5-9087-CCDD61269168}"/>
    <cellStyle name="Comma 188 3" xfId="801" xr:uid="{28353F63-B29C-4F7E-AC44-22E6E1AD56EE}"/>
    <cellStyle name="Comma 188 4" xfId="958" xr:uid="{CD7C7D31-B7E7-4C5B-8171-09EFF2FD18DC}"/>
    <cellStyle name="Comma 188 5" xfId="1291" xr:uid="{1482EF8E-8A4C-4BFD-9B17-A43010626EFE}"/>
    <cellStyle name="Comma 189" xfId="130" xr:uid="{00000000-0005-0000-0000-000081000000}"/>
    <cellStyle name="Comma 189 2" xfId="656" xr:uid="{B703DE17-8A72-4B60-BC6E-993DE77498BC}"/>
    <cellStyle name="Comma 189 3" xfId="802" xr:uid="{3816EAD6-DEE4-4E8B-BBAE-AC5E930AE80E}"/>
    <cellStyle name="Comma 189 4" xfId="959" xr:uid="{25302B49-3A5C-4F3C-8449-45BE96824725}"/>
    <cellStyle name="Comma 189 5" xfId="1290" xr:uid="{85708844-D8E3-4C30-9223-166769B30786}"/>
    <cellStyle name="Comma 19" xfId="131" xr:uid="{00000000-0005-0000-0000-000082000000}"/>
    <cellStyle name="Comma 19 2" xfId="657" xr:uid="{B2B613E5-5CFF-45B9-9FFB-EBDD60C3BAF5}"/>
    <cellStyle name="Comma 19 2 2" xfId="1474" xr:uid="{E22DE993-7097-4BA8-9E78-E662AE774895}"/>
    <cellStyle name="Comma 19 3" xfId="1289" xr:uid="{6037D7C4-9560-4099-ABC2-040655D7CAB9}"/>
    <cellStyle name="Comma 190" xfId="132" xr:uid="{00000000-0005-0000-0000-000083000000}"/>
    <cellStyle name="Comma 190 2" xfId="658" xr:uid="{59EF4D27-5775-443A-B0F5-A70B9D7257F2}"/>
    <cellStyle name="Comma 190 3" xfId="803" xr:uid="{0121AAB2-2F11-4A58-B453-6A5D5AD29A47}"/>
    <cellStyle name="Comma 190 4" xfId="961" xr:uid="{25FCD6EB-0B22-441C-8F72-4A05B5E66973}"/>
    <cellStyle name="Comma 190 5" xfId="1288" xr:uid="{27BFC8E9-1BA5-4708-95D5-8BA566C33BC9}"/>
    <cellStyle name="Comma 191" xfId="133" xr:uid="{00000000-0005-0000-0000-000084000000}"/>
    <cellStyle name="Comma 191 2" xfId="659" xr:uid="{D8248871-A6AD-40C2-8D5C-2EE55508D1EF}"/>
    <cellStyle name="Comma 191 3" xfId="804" xr:uid="{E61D89AB-2574-42B7-AB7C-E400A7BE28CF}"/>
    <cellStyle name="Comma 191 4" xfId="962" xr:uid="{4E10161E-1595-4538-82AC-7CEBC23040F2}"/>
    <cellStyle name="Comma 191 5" xfId="1287" xr:uid="{6BB6FC7A-EE5E-4FAC-AD49-56DEFDD1DBB2}"/>
    <cellStyle name="Comma 192" xfId="134" xr:uid="{00000000-0005-0000-0000-000085000000}"/>
    <cellStyle name="Comma 192 2" xfId="660" xr:uid="{9560F889-2D03-4494-9B2B-6B8646B31C3B}"/>
    <cellStyle name="Comma 192 3" xfId="805" xr:uid="{5FB83EB0-BE4B-41CB-969A-15935DE9F159}"/>
    <cellStyle name="Comma 192 4" xfId="963" xr:uid="{3CC8B0BC-800B-4EDA-AD4A-8EA397739E28}"/>
    <cellStyle name="Comma 192 5" xfId="1286" xr:uid="{DE5BD6CE-BA90-4A13-B87B-C419202927B9}"/>
    <cellStyle name="Comma 193" xfId="135" xr:uid="{00000000-0005-0000-0000-000086000000}"/>
    <cellStyle name="Comma 193 2" xfId="661" xr:uid="{55B7ADE3-D17F-4FC1-B3CA-71DFE574DA68}"/>
    <cellStyle name="Comma 193 3" xfId="806" xr:uid="{BA14A48B-9892-47A5-AAF1-A32B7CE394AC}"/>
    <cellStyle name="Comma 193 4" xfId="964" xr:uid="{5E8549D6-FC6A-4333-A524-36870C5C4724}"/>
    <cellStyle name="Comma 193 5" xfId="1285" xr:uid="{55DDAC6A-F230-487E-8F4E-2F3CD5146E45}"/>
    <cellStyle name="Comma 194" xfId="136" xr:uid="{00000000-0005-0000-0000-000087000000}"/>
    <cellStyle name="Comma 194 2" xfId="662" xr:uid="{FDAA9A89-BAD8-401F-A04A-38D4CE799C34}"/>
    <cellStyle name="Comma 194 3" xfId="807" xr:uid="{0F83D729-805C-4BAE-8FB6-1453BB5247CD}"/>
    <cellStyle name="Comma 194 4" xfId="965" xr:uid="{29727316-C3CA-4BDA-914E-C91DA7AC916D}"/>
    <cellStyle name="Comma 194 5" xfId="1284" xr:uid="{5ABEAC83-64E2-47A1-AFCD-2748C1BF99B6}"/>
    <cellStyle name="Comma 195" xfId="137" xr:uid="{00000000-0005-0000-0000-000088000000}"/>
    <cellStyle name="Comma 195 2" xfId="663" xr:uid="{E46A4D54-3D49-4C85-BA51-7EF3E3173210}"/>
    <cellStyle name="Comma 195 3" xfId="808" xr:uid="{8E078603-AC30-4764-B0CF-34B55AE5B0DA}"/>
    <cellStyle name="Comma 195 4" xfId="966" xr:uid="{7F20FC30-1E13-43C6-9EAA-97209ED66A49}"/>
    <cellStyle name="Comma 195 5" xfId="1283" xr:uid="{393C3B58-4E12-40CA-9625-DEEEDBE85098}"/>
    <cellStyle name="Comma 196" xfId="138" xr:uid="{00000000-0005-0000-0000-000089000000}"/>
    <cellStyle name="Comma 196 2" xfId="664" xr:uid="{1746761B-1704-44CA-B42B-781727B44200}"/>
    <cellStyle name="Comma 196 3" xfId="809" xr:uid="{7E96BDA3-890F-48F6-A841-A8A120D0E5A9}"/>
    <cellStyle name="Comma 196 4" xfId="967" xr:uid="{2E6C5B3C-F859-4D57-9539-4CBDD1FE99E1}"/>
    <cellStyle name="Comma 196 5" xfId="1282" xr:uid="{1246EB17-2AAB-4A74-8A54-A8AE10C4CFA2}"/>
    <cellStyle name="Comma 197" xfId="139" xr:uid="{00000000-0005-0000-0000-00008A000000}"/>
    <cellStyle name="Comma 197 2" xfId="665" xr:uid="{CF062314-7742-45F5-AA3D-F1992F1B6727}"/>
    <cellStyle name="Comma 197 3" xfId="810" xr:uid="{55C00741-AE5D-4E17-BB59-FF494C990EE2}"/>
    <cellStyle name="Comma 197 4" xfId="968" xr:uid="{8FAD0B0C-E6EC-4D70-8BC5-E54615D96C23}"/>
    <cellStyle name="Comma 197 5" xfId="1281" xr:uid="{727BA2C4-79FB-4ED8-8DCB-F467AE56D3EB}"/>
    <cellStyle name="Comma 198" xfId="140" xr:uid="{00000000-0005-0000-0000-00008B000000}"/>
    <cellStyle name="Comma 198 2" xfId="666" xr:uid="{C0E16BFA-8368-4EB8-A2E5-06D304DA8FEB}"/>
    <cellStyle name="Comma 198 3" xfId="811" xr:uid="{112E25BF-0A8B-4636-A1DB-1E29A31C44DD}"/>
    <cellStyle name="Comma 198 4" xfId="969" xr:uid="{F220915C-CF95-45DB-AEE1-66DD1D1F7D94}"/>
    <cellStyle name="Comma 198 5" xfId="1280" xr:uid="{766C0DDB-95CB-446D-AB57-41BC84600D2F}"/>
    <cellStyle name="Comma 199" xfId="141" xr:uid="{00000000-0005-0000-0000-00008C000000}"/>
    <cellStyle name="Comma 199 2" xfId="667" xr:uid="{375D13D3-83F5-4286-87A5-9D5A8AC21BBF}"/>
    <cellStyle name="Comma 199 3" xfId="812" xr:uid="{DDF7F138-4AA9-4682-BEFF-68E3084A0F13}"/>
    <cellStyle name="Comma 199 4" xfId="970" xr:uid="{4806D925-5EA9-4525-9EF3-8DEEAE8C9A42}"/>
    <cellStyle name="Comma 199 5" xfId="1279" xr:uid="{D21D84DC-CA93-450E-923C-F1D114EF2574}"/>
    <cellStyle name="Comma 2" xfId="142" xr:uid="{00000000-0005-0000-0000-00008D000000}"/>
    <cellStyle name="Comma 2 2" xfId="668" xr:uid="{92D2AFA7-290D-452F-A13F-57A3893381CA}"/>
    <cellStyle name="Comma 2 2 2" xfId="1475" xr:uid="{21AC0CFF-AE21-4DE2-9BC0-02505162023A}"/>
    <cellStyle name="Comma 2 3" xfId="1278" xr:uid="{3C05C6A3-DBB4-400A-A514-87F700EE94AE}"/>
    <cellStyle name="Comma 20" xfId="143" xr:uid="{00000000-0005-0000-0000-00008E000000}"/>
    <cellStyle name="Comma 20 2" xfId="669" xr:uid="{F057AA5D-8A92-4FC8-872F-C8B31E2C2844}"/>
    <cellStyle name="Comma 20 2 2" xfId="1476" xr:uid="{D82D0A1B-1F6E-4AD6-8714-9FD54043D6FD}"/>
    <cellStyle name="Comma 20 3" xfId="1277" xr:uid="{907A3730-B39A-49ED-9A12-E73A9916A937}"/>
    <cellStyle name="Comma 200" xfId="144" xr:uid="{00000000-0005-0000-0000-00008F000000}"/>
    <cellStyle name="Comma 200 2" xfId="670" xr:uid="{B2C5728E-70AC-411A-9EB2-B64BBF9299CE}"/>
    <cellStyle name="Comma 200 3" xfId="813" xr:uid="{B596A9C5-92AF-44A9-BD0B-33FBE3D66A14}"/>
    <cellStyle name="Comma 200 4" xfId="973" xr:uid="{53056FC3-CF65-44DC-BD4C-DAE310C95B6F}"/>
    <cellStyle name="Comma 200 5" xfId="1276" xr:uid="{F0C8848F-3346-43CD-A30F-93265756C34A}"/>
    <cellStyle name="Comma 201" xfId="145" xr:uid="{00000000-0005-0000-0000-000090000000}"/>
    <cellStyle name="Comma 201 2" xfId="671" xr:uid="{91C0A457-0B9C-4FF4-A6F4-A842729047CE}"/>
    <cellStyle name="Comma 201 3" xfId="814" xr:uid="{9B4203DB-25AC-49BB-89CA-6A02378E1C5F}"/>
    <cellStyle name="Comma 201 4" xfId="974" xr:uid="{C7D89326-9E6B-47C6-9F1B-AE36D9646A55}"/>
    <cellStyle name="Comma 201 5" xfId="1275" xr:uid="{3E4CD815-B5C9-4877-B409-F16762CFBC1F}"/>
    <cellStyle name="Comma 202" xfId="146" xr:uid="{00000000-0005-0000-0000-000091000000}"/>
    <cellStyle name="Comma 202 2" xfId="672" xr:uid="{0C38B688-69B1-4050-81A1-D5BD86D4FD1C}"/>
    <cellStyle name="Comma 202 3" xfId="815" xr:uid="{74ECCA1E-09AD-4F0F-8F44-61D8D9916812}"/>
    <cellStyle name="Comma 202 4" xfId="975" xr:uid="{B4F77648-D5EB-479A-B422-01CD842E00FF}"/>
    <cellStyle name="Comma 202 5" xfId="1274" xr:uid="{841A24DE-827F-47DF-B83F-F093A4543B72}"/>
    <cellStyle name="Comma 203" xfId="147" xr:uid="{00000000-0005-0000-0000-000092000000}"/>
    <cellStyle name="Comma 203 2" xfId="1273" xr:uid="{7F2F477F-E3E2-48E7-8198-7AA5D9793C73}"/>
    <cellStyle name="Comma 204" xfId="148" xr:uid="{00000000-0005-0000-0000-000093000000}"/>
    <cellStyle name="Comma 204 2" xfId="1272" xr:uid="{18EF8227-BA6D-45A0-A93C-688897869FCE}"/>
    <cellStyle name="Comma 205" xfId="149" xr:uid="{00000000-0005-0000-0000-000094000000}"/>
    <cellStyle name="Comma 205 2" xfId="1271" xr:uid="{3AE136F6-6FC6-45A1-98A0-631207402672}"/>
    <cellStyle name="Comma 206" xfId="150" xr:uid="{00000000-0005-0000-0000-000095000000}"/>
    <cellStyle name="Comma 206 2" xfId="1270" xr:uid="{7AFDD775-5285-4DE3-830A-278E5B986D28}"/>
    <cellStyle name="Comma 207" xfId="151" xr:uid="{00000000-0005-0000-0000-000096000000}"/>
    <cellStyle name="Comma 207 2" xfId="1269" xr:uid="{8D74522A-012D-4348-A427-5A9597A8B6BF}"/>
    <cellStyle name="Comma 208" xfId="152" xr:uid="{00000000-0005-0000-0000-000097000000}"/>
    <cellStyle name="Comma 208 2" xfId="1268" xr:uid="{1590B102-2B15-47CA-85BA-EFDCC17D1353}"/>
    <cellStyle name="Comma 209" xfId="153" xr:uid="{00000000-0005-0000-0000-000098000000}"/>
    <cellStyle name="Comma 209 2" xfId="1267" xr:uid="{6061DD4D-3E7E-4235-A823-BA94D8236BAA}"/>
    <cellStyle name="Comma 21" xfId="154" xr:uid="{00000000-0005-0000-0000-000099000000}"/>
    <cellStyle name="Comma 21 2" xfId="673" xr:uid="{6B71879C-894A-4BAB-8508-948143384888}"/>
    <cellStyle name="Comma 21 2 2" xfId="1477" xr:uid="{9A21D1D2-D0E0-4066-9650-9BA6502CCFC1}"/>
    <cellStyle name="Comma 21 3" xfId="1266" xr:uid="{B0937F26-D719-4373-848C-35EB50570C92}"/>
    <cellStyle name="Comma 210" xfId="155" xr:uid="{00000000-0005-0000-0000-00009A000000}"/>
    <cellStyle name="Comma 210 2" xfId="1265" xr:uid="{38AFCD7E-6266-4DCF-8D7C-B189A526C9DC}"/>
    <cellStyle name="Comma 211" xfId="156" xr:uid="{00000000-0005-0000-0000-00009B000000}"/>
    <cellStyle name="Comma 211 2" xfId="1264" xr:uid="{444A5D4A-5BAB-4F47-87FA-3B687D09E069}"/>
    <cellStyle name="Comma 212" xfId="157" xr:uid="{00000000-0005-0000-0000-00009C000000}"/>
    <cellStyle name="Comma 212 2" xfId="1263" xr:uid="{D02B5E0F-2A2C-492C-941D-EEB321BD866C}"/>
    <cellStyle name="Comma 213" xfId="158" xr:uid="{00000000-0005-0000-0000-00009D000000}"/>
    <cellStyle name="Comma 213 2" xfId="1262" xr:uid="{092E9C64-B8E4-4F7B-94A6-6E38149A03CF}"/>
    <cellStyle name="Comma 214" xfId="159" xr:uid="{00000000-0005-0000-0000-00009E000000}"/>
    <cellStyle name="Comma 214 2" xfId="1261" xr:uid="{A2724D53-6873-4785-973B-C67CDE7D6F04}"/>
    <cellStyle name="Comma 215" xfId="160" xr:uid="{00000000-0005-0000-0000-00009F000000}"/>
    <cellStyle name="Comma 215 2" xfId="1260" xr:uid="{FB213A0D-5C43-4F43-95CE-B03233B26D09}"/>
    <cellStyle name="Comma 216" xfId="161" xr:uid="{00000000-0005-0000-0000-0000A0000000}"/>
    <cellStyle name="Comma 216 2" xfId="1259" xr:uid="{FCB98DB1-2295-4214-9BBC-38A38E780C7B}"/>
    <cellStyle name="Comma 217" xfId="162" xr:uid="{00000000-0005-0000-0000-0000A1000000}"/>
    <cellStyle name="Comma 217 2" xfId="1258" xr:uid="{E5589A44-BF7E-400F-A63F-B47B76EC1F2E}"/>
    <cellStyle name="Comma 218" xfId="163" xr:uid="{00000000-0005-0000-0000-0000A2000000}"/>
    <cellStyle name="Comma 218 2" xfId="1257" xr:uid="{3F9E7046-A0BB-49C4-964A-7AFB9817260F}"/>
    <cellStyle name="Comma 219" xfId="164" xr:uid="{00000000-0005-0000-0000-0000A3000000}"/>
    <cellStyle name="Comma 219 2" xfId="1256" xr:uid="{F0ABE60C-4D48-4615-B1EB-185DD264090E}"/>
    <cellStyle name="Comma 22" xfId="165" xr:uid="{00000000-0005-0000-0000-0000A4000000}"/>
    <cellStyle name="Comma 22 2" xfId="674" xr:uid="{FBD83756-3FB0-4AC6-92C4-1A7BB2247438}"/>
    <cellStyle name="Comma 22 2 2" xfId="1478" xr:uid="{C40C3D69-272A-488E-89BD-CAC47847E2D2}"/>
    <cellStyle name="Comma 22 3" xfId="1255" xr:uid="{EE454D89-46C9-40D7-8E0E-BF97DCE1D1D1}"/>
    <cellStyle name="Comma 220" xfId="166" xr:uid="{00000000-0005-0000-0000-0000A5000000}"/>
    <cellStyle name="Comma 220 2" xfId="1254" xr:uid="{6D87F6E4-57C8-4EA4-9376-881C96678189}"/>
    <cellStyle name="Comma 221" xfId="167" xr:uid="{00000000-0005-0000-0000-0000A6000000}"/>
    <cellStyle name="Comma 221 2" xfId="1253" xr:uid="{6A917E40-9C09-443F-BEF4-16C3A078F72E}"/>
    <cellStyle name="Comma 222" xfId="168" xr:uid="{00000000-0005-0000-0000-0000A7000000}"/>
    <cellStyle name="Comma 222 2" xfId="1252" xr:uid="{001938F7-09DE-4DE0-91F2-29E53CA60EFE}"/>
    <cellStyle name="Comma 223" xfId="169" xr:uid="{00000000-0005-0000-0000-0000A8000000}"/>
    <cellStyle name="Comma 223 2" xfId="1251" xr:uid="{6159FA72-7F5A-4A29-A557-192D6E3E0D8C}"/>
    <cellStyle name="Comma 23" xfId="170" xr:uid="{00000000-0005-0000-0000-0000A9000000}"/>
    <cellStyle name="Comma 23 2" xfId="675" xr:uid="{DBE94F55-D71E-4629-B943-92F6315251D3}"/>
    <cellStyle name="Comma 23 2 2" xfId="1479" xr:uid="{29A859D6-71E6-418C-A012-56204AF5FDAA}"/>
    <cellStyle name="Comma 23 3" xfId="1250" xr:uid="{192FAEE1-DA02-4CBB-B852-68441307068F}"/>
    <cellStyle name="Comma 24" xfId="171" xr:uid="{00000000-0005-0000-0000-0000AA000000}"/>
    <cellStyle name="Comma 24 2" xfId="676" xr:uid="{0AC50B4F-3FC3-42C2-A6ED-0819ED8E4FAF}"/>
    <cellStyle name="Comma 24 2 2" xfId="1480" xr:uid="{176AFF0B-FFFC-40D1-8E00-C778F9FFC1A4}"/>
    <cellStyle name="Comma 24 3" xfId="1249" xr:uid="{3560A08B-0D0B-4206-BCC6-3CF8883F8D80}"/>
    <cellStyle name="Comma 25" xfId="172" xr:uid="{00000000-0005-0000-0000-0000AB000000}"/>
    <cellStyle name="Comma 25 2" xfId="677" xr:uid="{1C97F9D6-7E9F-467A-80AF-A031B1AC6586}"/>
    <cellStyle name="Comma 25 2 2" xfId="1481" xr:uid="{07AAE3F2-BB5E-499D-B689-B936BFFC8B82}"/>
    <cellStyle name="Comma 25 3" xfId="1248" xr:uid="{22847AEA-DAA9-4D30-AD54-EDEAB0F62743}"/>
    <cellStyle name="Comma 26" xfId="173" xr:uid="{00000000-0005-0000-0000-0000AC000000}"/>
    <cellStyle name="Comma 26 2" xfId="678" xr:uid="{8018FDAD-512B-47E8-ADA0-7FE39E65D07C}"/>
    <cellStyle name="Comma 26 2 2" xfId="1482" xr:uid="{E0F7BD4D-7F59-40F6-9676-91BC726B1F8F}"/>
    <cellStyle name="Comma 26 3" xfId="1247" xr:uid="{3EA6978A-B195-416E-A68E-D8B72DBB3A7A}"/>
    <cellStyle name="Comma 27" xfId="174" xr:uid="{00000000-0005-0000-0000-0000AD000000}"/>
    <cellStyle name="Comma 27 2" xfId="679" xr:uid="{5B6A8107-E2DC-4AA1-9D7F-6E5821C8AABA}"/>
    <cellStyle name="Comma 27 2 2" xfId="1483" xr:uid="{44675CAD-80B7-41EF-BD3B-F25CBCC963CF}"/>
    <cellStyle name="Comma 27 3" xfId="1246" xr:uid="{9042BACD-7B84-4AE9-8E35-D9BDBE641E50}"/>
    <cellStyle name="Comma 28" xfId="175" xr:uid="{00000000-0005-0000-0000-0000AE000000}"/>
    <cellStyle name="Comma 28 2" xfId="680" xr:uid="{A08F1BC0-9571-47FA-A04D-69A92CCA3B44}"/>
    <cellStyle name="Comma 28 2 2" xfId="1484" xr:uid="{C886E24C-E17E-48F1-AC56-C2BC72DE7AA6}"/>
    <cellStyle name="Comma 28 3" xfId="1245" xr:uid="{A9A89F96-BA95-407A-82BC-F7162ABD4A59}"/>
    <cellStyle name="Comma 29" xfId="176" xr:uid="{00000000-0005-0000-0000-0000AF000000}"/>
    <cellStyle name="Comma 29 2" xfId="681" xr:uid="{7DCD1816-1FCE-412C-A269-F158D1DD0B7B}"/>
    <cellStyle name="Comma 29 2 2" xfId="1485" xr:uid="{CDA99093-B1CA-4086-B41B-B9EBEEEBCD6E}"/>
    <cellStyle name="Comma 29 3" xfId="1244" xr:uid="{24BBD1E2-6D52-4216-A851-96F2CE0FFEA9}"/>
    <cellStyle name="Comma 3" xfId="177" xr:uid="{00000000-0005-0000-0000-0000B0000000}"/>
    <cellStyle name="Comma 3 2" xfId="682" xr:uid="{D26CD5D0-B1E4-42F1-89C8-9DEDF2A08921}"/>
    <cellStyle name="Comma 3 2 2" xfId="1486" xr:uid="{F6C51585-EAE4-493A-8294-B4D698B360EB}"/>
    <cellStyle name="Comma 3 3" xfId="1243" xr:uid="{AA737D63-3EAA-4F63-A02A-BFD0BBAE78F6}"/>
    <cellStyle name="Comma 30" xfId="178" xr:uid="{00000000-0005-0000-0000-0000B1000000}"/>
    <cellStyle name="Comma 30 2" xfId="683" xr:uid="{853951B5-2CF2-4867-8D04-5F99C4D304E7}"/>
    <cellStyle name="Comma 30 2 2" xfId="1487" xr:uid="{3E834B98-C6BE-4E31-B35E-9718CCB89606}"/>
    <cellStyle name="Comma 30 3" xfId="1242" xr:uid="{83E03A4C-70A9-4F07-AF2C-BD7EFE6EB854}"/>
    <cellStyle name="Comma 31" xfId="179" xr:uid="{00000000-0005-0000-0000-0000B2000000}"/>
    <cellStyle name="Comma 31 2" xfId="684" xr:uid="{97A6B07F-9838-4EEF-A1BF-FE1344E9367F}"/>
    <cellStyle name="Comma 31 2 2" xfId="1488" xr:uid="{3FBDD0CE-F807-4563-8082-FFD8D28C1753}"/>
    <cellStyle name="Comma 31 3" xfId="1241" xr:uid="{5FED02C0-0CF1-48E5-92B2-3AB9F5E34124}"/>
    <cellStyle name="Comma 32" xfId="180" xr:uid="{00000000-0005-0000-0000-0000B3000000}"/>
    <cellStyle name="Comma 32 2" xfId="685" xr:uid="{4516876C-1692-4535-818C-0EA26C906F69}"/>
    <cellStyle name="Comma 32 2 2" xfId="1489" xr:uid="{F45445F3-677D-44DC-8D50-A0D3231CFC1C}"/>
    <cellStyle name="Comma 32 3" xfId="1240" xr:uid="{B7131D82-6EDE-4E4A-8344-491476C5FF0A}"/>
    <cellStyle name="Comma 33" xfId="181" xr:uid="{00000000-0005-0000-0000-0000B4000000}"/>
    <cellStyle name="Comma 33 2" xfId="686" xr:uid="{25E91AF5-8E23-4C31-91CB-5CB56667875E}"/>
    <cellStyle name="Comma 33 2 2" xfId="1490" xr:uid="{D885FA5B-B3A3-4B77-BA8F-C156C9296FB3}"/>
    <cellStyle name="Comma 33 3" xfId="1239" xr:uid="{992405A9-182D-42D3-9C4F-2B1A538A2DDB}"/>
    <cellStyle name="Comma 34" xfId="182" xr:uid="{00000000-0005-0000-0000-0000B5000000}"/>
    <cellStyle name="Comma 34 2" xfId="687" xr:uid="{0BEA6CF6-3103-4104-A399-5D3A8EF79E2C}"/>
    <cellStyle name="Comma 34 2 2" xfId="1491" xr:uid="{4D721833-4DC2-45F2-AC9A-DD483BD91F9F}"/>
    <cellStyle name="Comma 34 3" xfId="1238" xr:uid="{8D12E009-742A-4D8F-8E16-278282333779}"/>
    <cellStyle name="Comma 35" xfId="183" xr:uid="{00000000-0005-0000-0000-0000B6000000}"/>
    <cellStyle name="Comma 35 2" xfId="688" xr:uid="{464700AB-8F69-4F02-9464-29EF0B571CB6}"/>
    <cellStyle name="Comma 35 2 2" xfId="1492" xr:uid="{AE740681-BE32-4CF9-82DE-EE6C30B52A96}"/>
    <cellStyle name="Comma 35 3" xfId="1237" xr:uid="{C4A2BEB7-ACD8-47A6-801C-E6A1F5608392}"/>
    <cellStyle name="Comma 36" xfId="184" xr:uid="{00000000-0005-0000-0000-0000B7000000}"/>
    <cellStyle name="Comma 36 2" xfId="689" xr:uid="{78FE4FDD-A35D-4690-A710-0A7699B8D4B0}"/>
    <cellStyle name="Comma 36 2 2" xfId="1493" xr:uid="{314163B5-B406-41A0-94C6-50826D4172D0}"/>
    <cellStyle name="Comma 36 3" xfId="1236" xr:uid="{17C3F982-6955-4221-9C2D-937704472CA6}"/>
    <cellStyle name="Comma 37" xfId="185" xr:uid="{00000000-0005-0000-0000-0000B8000000}"/>
    <cellStyle name="Comma 37 2" xfId="690" xr:uid="{4CB6C661-5F8D-4A38-AB02-97A2E149046A}"/>
    <cellStyle name="Comma 37 2 2" xfId="1494" xr:uid="{0463CBB2-1344-4A71-A8A2-185B1047580D}"/>
    <cellStyle name="Comma 37 3" xfId="1235" xr:uid="{69A35679-7374-490D-92D0-14BD07AD2D6C}"/>
    <cellStyle name="Comma 38" xfId="186" xr:uid="{00000000-0005-0000-0000-0000B9000000}"/>
    <cellStyle name="Comma 38 2" xfId="691" xr:uid="{618BCB86-8315-4A8F-B8D1-538BD323FEED}"/>
    <cellStyle name="Comma 38 2 2" xfId="1495" xr:uid="{C970C65A-3865-43EE-BF8A-CB880C1A8CA8}"/>
    <cellStyle name="Comma 38 3" xfId="1234" xr:uid="{EC7C2D07-E3D7-490B-AED9-E30765889E68}"/>
    <cellStyle name="Comma 39" xfId="187" xr:uid="{00000000-0005-0000-0000-0000BA000000}"/>
    <cellStyle name="Comma 39 2" xfId="692" xr:uid="{4710A624-1AE7-4F1B-B010-B90600C0F51C}"/>
    <cellStyle name="Comma 39 2 2" xfId="1496" xr:uid="{91C39E48-CA11-44D7-94BA-90BE2424EA01}"/>
    <cellStyle name="Comma 39 3" xfId="1233" xr:uid="{1DDDAAB9-5C1A-445C-A9B8-9CDEA282B213}"/>
    <cellStyle name="Comma 4" xfId="188" xr:uid="{00000000-0005-0000-0000-0000BB000000}"/>
    <cellStyle name="Comma 4 2" xfId="693" xr:uid="{5ED1C8B5-44E3-475D-9B96-86514E6EC210}"/>
    <cellStyle name="Comma 4 2 2" xfId="1497" xr:uid="{B95A9960-6331-4A75-A04C-DF5CD18F2692}"/>
    <cellStyle name="Comma 4 3" xfId="1232" xr:uid="{A4DA0B35-3BD6-4841-BC3E-EA23639A2C15}"/>
    <cellStyle name="Comma 40" xfId="189" xr:uid="{00000000-0005-0000-0000-0000BC000000}"/>
    <cellStyle name="Comma 40 2" xfId="694" xr:uid="{94F8DA62-EE61-4811-8887-4FF01573CB03}"/>
    <cellStyle name="Comma 40 3" xfId="816" xr:uid="{FF72B755-54BD-40F3-BD6B-3844BF6D1C87}"/>
    <cellStyle name="Comma 40 4" xfId="1018" xr:uid="{AF97A066-9330-4342-BB07-6625C2101948}"/>
    <cellStyle name="Comma 40 5" xfId="1231" xr:uid="{A876C681-E831-4F01-B2F1-25198A204FCA}"/>
    <cellStyle name="Comma 41" xfId="190" xr:uid="{00000000-0005-0000-0000-0000BD000000}"/>
    <cellStyle name="Comma 41 2" xfId="695" xr:uid="{6264196C-FFB1-413C-A01C-612FEAC90BDE}"/>
    <cellStyle name="Comma 41 3" xfId="817" xr:uid="{03681575-A637-498C-BD70-4A970322F413}"/>
    <cellStyle name="Comma 41 4" xfId="1019" xr:uid="{E5DD6785-432B-4533-A0E7-A07289728E1B}"/>
    <cellStyle name="Comma 41 5" xfId="1230" xr:uid="{2A5CCBC6-DBC6-4976-92C4-6C955F305F92}"/>
    <cellStyle name="Comma 42" xfId="191" xr:uid="{00000000-0005-0000-0000-0000BE000000}"/>
    <cellStyle name="Comma 42 2" xfId="696" xr:uid="{3C7E9477-A29F-4DF0-8671-D6FD9E84AAFC}"/>
    <cellStyle name="Comma 42 3" xfId="818" xr:uid="{D260701A-DCEF-490B-8819-C3A0821AF3ED}"/>
    <cellStyle name="Comma 42 4" xfId="1020" xr:uid="{5024A2AA-F9D3-4F39-B23F-3AAEF5978A70}"/>
    <cellStyle name="Comma 42 5" xfId="1229" xr:uid="{D0322663-06D4-45AB-9059-85F6AC783E3C}"/>
    <cellStyle name="Comma 43" xfId="192" xr:uid="{00000000-0005-0000-0000-0000BF000000}"/>
    <cellStyle name="Comma 43 2" xfId="697" xr:uid="{2A245EE5-4DCB-4166-9521-4071153EFDA0}"/>
    <cellStyle name="Comma 43 3" xfId="819" xr:uid="{65EFBF19-313C-491E-9678-786165A19180}"/>
    <cellStyle name="Comma 43 4" xfId="1021" xr:uid="{670421B7-B18B-4E83-A31C-35D73EDCF6B8}"/>
    <cellStyle name="Comma 43 5" xfId="1228" xr:uid="{216B0567-B056-42B7-B833-687FB5E08EFE}"/>
    <cellStyle name="Comma 44" xfId="193" xr:uid="{00000000-0005-0000-0000-0000C0000000}"/>
    <cellStyle name="Comma 44 2" xfId="698" xr:uid="{A0D91336-37A7-4CF7-B20C-AF3B5E4AD5BC}"/>
    <cellStyle name="Comma 44 3" xfId="820" xr:uid="{AC340DA0-3F84-4B9A-984C-7D5CDC6DAC26}"/>
    <cellStyle name="Comma 44 4" xfId="1022" xr:uid="{45D66C5D-ECC1-4AAA-8528-057C650629A6}"/>
    <cellStyle name="Comma 44 5" xfId="1227" xr:uid="{DF4D1571-BE6D-4C6A-AF28-B28F8E12D9AE}"/>
    <cellStyle name="Comma 45" xfId="194" xr:uid="{00000000-0005-0000-0000-0000C1000000}"/>
    <cellStyle name="Comma 45 2" xfId="699" xr:uid="{74461543-D4E0-499A-B066-2D383C60D588}"/>
    <cellStyle name="Comma 45 3" xfId="821" xr:uid="{64286EF8-898A-4825-8D0C-4CAB3B21B2B3}"/>
    <cellStyle name="Comma 45 4" xfId="1023" xr:uid="{079FE546-573E-4758-8FAC-B3ACD69A1E39}"/>
    <cellStyle name="Comma 45 5" xfId="1226" xr:uid="{CEEA9F55-5F68-4407-A88E-478181AEFF8B}"/>
    <cellStyle name="Comma 46" xfId="195" xr:uid="{00000000-0005-0000-0000-0000C2000000}"/>
    <cellStyle name="Comma 46 2" xfId="700" xr:uid="{A55DB182-E91C-43C2-A56C-B5D7C795D36E}"/>
    <cellStyle name="Comma 46 3" xfId="822" xr:uid="{C7F9A630-4756-41DC-B393-DEB4E25ED796}"/>
    <cellStyle name="Comma 46 4" xfId="1024" xr:uid="{031B3BB2-8A7B-414E-981E-7B2A0C290959}"/>
    <cellStyle name="Comma 46 5" xfId="1225" xr:uid="{4E072159-F9B2-4002-9096-DBF47696FD4A}"/>
    <cellStyle name="Comma 47" xfId="196" xr:uid="{00000000-0005-0000-0000-0000C3000000}"/>
    <cellStyle name="Comma 47 2" xfId="701" xr:uid="{E345A7D9-8D51-4F62-BE64-7E7AC02C0613}"/>
    <cellStyle name="Comma 47 3" xfId="823" xr:uid="{16E198AF-54A3-4230-B7E4-3D81C9EE2179}"/>
    <cellStyle name="Comma 47 4" xfId="1025" xr:uid="{8FDBEED0-B45D-4480-B265-DB492FA4E1AE}"/>
    <cellStyle name="Comma 47 5" xfId="1224" xr:uid="{70A698C3-B86A-4604-941C-902EF0EB69A0}"/>
    <cellStyle name="Comma 48" xfId="197" xr:uid="{00000000-0005-0000-0000-0000C4000000}"/>
    <cellStyle name="Comma 48 2" xfId="702" xr:uid="{36788C42-9EEC-4E17-A72C-B098ED30E559}"/>
    <cellStyle name="Comma 48 3" xfId="824" xr:uid="{33A3892B-C9CC-4BAA-8924-6CF52489A698}"/>
    <cellStyle name="Comma 48 4" xfId="1026" xr:uid="{23231155-1A47-4B70-BE67-93E2CE026F94}"/>
    <cellStyle name="Comma 48 5" xfId="1223" xr:uid="{B605FBF6-DCED-48A2-BD46-7338364CB6B8}"/>
    <cellStyle name="Comma 49" xfId="198" xr:uid="{00000000-0005-0000-0000-0000C5000000}"/>
    <cellStyle name="Comma 49 2" xfId="703" xr:uid="{27210C11-5235-49C8-B6E5-F74CC2FBFE46}"/>
    <cellStyle name="Comma 49 3" xfId="825" xr:uid="{5584C66C-3235-4DFC-820D-F23DDD05F3D8}"/>
    <cellStyle name="Comma 49 4" xfId="1027" xr:uid="{58B4D3FC-49BE-4B6F-9D4A-B11C9ADDA093}"/>
    <cellStyle name="Comma 49 5" xfId="1222" xr:uid="{818D5883-21A8-4B30-B4E5-3CFCDBA26FFF}"/>
    <cellStyle name="Comma 5" xfId="199" xr:uid="{00000000-0005-0000-0000-0000C6000000}"/>
    <cellStyle name="Comma 5 2" xfId="704" xr:uid="{CB764D15-022A-448A-BC0F-4BCF291853DF}"/>
    <cellStyle name="Comma 5 2 2" xfId="1498" xr:uid="{9C28DBB3-76D7-4007-AF3E-C1462E167973}"/>
    <cellStyle name="Comma 5 3" xfId="1221" xr:uid="{DCB6750A-3C29-45BC-9470-EF8787AEDA3C}"/>
    <cellStyle name="Comma 50" xfId="200" xr:uid="{00000000-0005-0000-0000-0000C7000000}"/>
    <cellStyle name="Comma 50 2" xfId="705" xr:uid="{2A018CC5-5ABC-4B4B-9114-97F77A7B85A4}"/>
    <cellStyle name="Comma 50 3" xfId="826" xr:uid="{119C73B2-E0A6-4AA5-87E2-41BEB2EF4822}"/>
    <cellStyle name="Comma 50 4" xfId="1029" xr:uid="{7AC99F1E-3561-4880-91CE-45C299CF0720}"/>
    <cellStyle name="Comma 50 5" xfId="1220" xr:uid="{BE3C8C9E-BE4F-47F3-9E46-D533940A39FD}"/>
    <cellStyle name="Comma 51" xfId="201" xr:uid="{00000000-0005-0000-0000-0000C8000000}"/>
    <cellStyle name="Comma 51 2" xfId="706" xr:uid="{A1F0E0E6-F0DD-4218-AC5E-0FADA0BABAED}"/>
    <cellStyle name="Comma 51 3" xfId="827" xr:uid="{E627F1FF-93D2-44E0-A4AE-EB300C8660A2}"/>
    <cellStyle name="Comma 51 4" xfId="1030" xr:uid="{C46A3177-D754-447D-9A7A-EC3C3385F431}"/>
    <cellStyle name="Comma 51 5" xfId="1219" xr:uid="{721AD8B6-73F3-40EF-9EC7-ADEC887B1663}"/>
    <cellStyle name="Comma 52" xfId="202" xr:uid="{00000000-0005-0000-0000-0000C9000000}"/>
    <cellStyle name="Comma 52 2" xfId="707" xr:uid="{050B7457-DEB9-48F7-8AB3-C1D8640828F2}"/>
    <cellStyle name="Comma 52 3" xfId="828" xr:uid="{02422CBB-2FFF-40E9-B2B7-EEED70931C2C}"/>
    <cellStyle name="Comma 52 4" xfId="1031" xr:uid="{E052660A-5C2B-4406-9E5C-5D2F666C4814}"/>
    <cellStyle name="Comma 52 5" xfId="1218" xr:uid="{6A913234-63F2-4588-A2CB-F8A1272AF157}"/>
    <cellStyle name="Comma 53" xfId="203" xr:uid="{00000000-0005-0000-0000-0000CA000000}"/>
    <cellStyle name="Comma 53 2" xfId="708" xr:uid="{CCFFF3EA-A575-4FE3-B4B7-CED0D0C21D0E}"/>
    <cellStyle name="Comma 53 3" xfId="829" xr:uid="{076CCDF8-6C6A-45C1-B959-DDFB83490CAA}"/>
    <cellStyle name="Comma 53 4" xfId="1032" xr:uid="{81954FF8-EE97-41C8-A431-72B9359C2E15}"/>
    <cellStyle name="Comma 53 5" xfId="1217" xr:uid="{57F033F3-A359-4C43-9105-BA93FAB7EA75}"/>
    <cellStyle name="Comma 54" xfId="204" xr:uid="{00000000-0005-0000-0000-0000CB000000}"/>
    <cellStyle name="Comma 54 2" xfId="709" xr:uid="{E66EBCA6-8A0A-40B8-95F2-5608102010A0}"/>
    <cellStyle name="Comma 54 3" xfId="830" xr:uid="{D8F68BFB-6E69-4682-937D-36DB6AD49035}"/>
    <cellStyle name="Comma 54 4" xfId="1033" xr:uid="{137EFB9E-3714-48AD-BA86-04F6CD1B1EC9}"/>
    <cellStyle name="Comma 54 5" xfId="1216" xr:uid="{FFC99B3E-96B0-45A1-AC33-D4605B6BB6CE}"/>
    <cellStyle name="Comma 55" xfId="205" xr:uid="{00000000-0005-0000-0000-0000CC000000}"/>
    <cellStyle name="Comma 55 2" xfId="710" xr:uid="{51B91F00-E20E-4CB7-823A-7ED9CE21C918}"/>
    <cellStyle name="Comma 55 3" xfId="831" xr:uid="{C74AA6BB-A148-4A1E-88A3-69B922463C3A}"/>
    <cellStyle name="Comma 55 4" xfId="1034" xr:uid="{42A95D2E-7539-4997-BC19-F72DEB396675}"/>
    <cellStyle name="Comma 55 5" xfId="1215" xr:uid="{7EABC40B-5D21-4C1B-A8E1-06B571484E53}"/>
    <cellStyle name="Comma 56" xfId="206" xr:uid="{00000000-0005-0000-0000-0000CD000000}"/>
    <cellStyle name="Comma 56 2" xfId="711" xr:uid="{9D002138-20C6-41F8-BA62-A22EE4FA5ED1}"/>
    <cellStyle name="Comma 56 3" xfId="832" xr:uid="{3010B9E8-CDC0-47BB-B8B9-031F5315BAA1}"/>
    <cellStyle name="Comma 56 4" xfId="1035" xr:uid="{A483B5B3-8718-4543-9C41-5F8441D5F0DE}"/>
    <cellStyle name="Comma 56 5" xfId="1214" xr:uid="{1447CFB8-0FC8-452C-ABCE-CCAF601C8E03}"/>
    <cellStyle name="Comma 57" xfId="207" xr:uid="{00000000-0005-0000-0000-0000CE000000}"/>
    <cellStyle name="Comma 57 2" xfId="712" xr:uid="{9C6D7A57-A75D-4E0D-89C2-132E544D2DD6}"/>
    <cellStyle name="Comma 57 3" xfId="833" xr:uid="{CC22CB57-12F0-4F44-A2DC-C0AEE0794FF6}"/>
    <cellStyle name="Comma 57 4" xfId="1036" xr:uid="{7427E6EA-9C50-433C-A2B5-845484BB2992}"/>
    <cellStyle name="Comma 57 5" xfId="1213" xr:uid="{3D980780-4C41-4BCA-9534-2C9A1C232BB6}"/>
    <cellStyle name="Comma 58" xfId="208" xr:uid="{00000000-0005-0000-0000-0000CF000000}"/>
    <cellStyle name="Comma 58 2" xfId="713" xr:uid="{06A9AA8F-F26C-4D98-B756-3B91FF2B343A}"/>
    <cellStyle name="Comma 58 3" xfId="834" xr:uid="{93C7F63A-F867-40D5-ADCD-A7ABA84A57C3}"/>
    <cellStyle name="Comma 58 4" xfId="1037" xr:uid="{649837F0-5818-497F-A619-E7F46ECF46C7}"/>
    <cellStyle name="Comma 58 5" xfId="1212" xr:uid="{C8D16972-8577-4F52-83FE-23CE2BADB0F5}"/>
    <cellStyle name="Comma 59" xfId="209" xr:uid="{00000000-0005-0000-0000-0000D0000000}"/>
    <cellStyle name="Comma 59 2" xfId="714" xr:uid="{2BEDA72D-FCB7-4452-941C-A0E76F13FACD}"/>
    <cellStyle name="Comma 59 3" xfId="835" xr:uid="{D580493E-172F-48A4-A09C-8495EE7FB261}"/>
    <cellStyle name="Comma 59 4" xfId="1038" xr:uid="{0CD9B838-C6F6-4EB4-948B-E2B2CE6A44E4}"/>
    <cellStyle name="Comma 59 5" xfId="1211" xr:uid="{1C2F36DD-DCFF-4662-B501-4A4305493CF9}"/>
    <cellStyle name="Comma 6" xfId="210" xr:uid="{00000000-0005-0000-0000-0000D1000000}"/>
    <cellStyle name="Comma 6 2" xfId="715" xr:uid="{BB8D60E5-64C8-4E00-96F0-78727210D8B2}"/>
    <cellStyle name="Comma 6 2 2" xfId="1499" xr:uid="{DCF4E0B3-3402-4D55-9BF4-5162A77E678F}"/>
    <cellStyle name="Comma 6 3" xfId="1210" xr:uid="{F59BD1B8-1C5C-4A7A-AC96-0514230C5106}"/>
    <cellStyle name="Comma 60" xfId="211" xr:uid="{00000000-0005-0000-0000-0000D2000000}"/>
    <cellStyle name="Comma 60 2" xfId="716" xr:uid="{407CE897-6C36-4703-A3B9-20CE000C064D}"/>
    <cellStyle name="Comma 60 3" xfId="836" xr:uid="{1C74744E-8EDF-4AE7-9025-CB32986B7510}"/>
    <cellStyle name="Comma 60 4" xfId="1040" xr:uid="{21101C40-DDFE-44BC-A766-CDD2DE05C788}"/>
    <cellStyle name="Comma 60 5" xfId="1209" xr:uid="{38874375-94B8-41C8-B91D-96797270C444}"/>
    <cellStyle name="Comma 61" xfId="212" xr:uid="{00000000-0005-0000-0000-0000D3000000}"/>
    <cellStyle name="Comma 61 2" xfId="717" xr:uid="{C50FA165-8BFD-4D83-A48E-FCBD961F8D98}"/>
    <cellStyle name="Comma 61 3" xfId="837" xr:uid="{F78BDCB4-C339-49FD-BD19-9CBC98D587EB}"/>
    <cellStyle name="Comma 61 4" xfId="1041" xr:uid="{093CD803-80FD-46F6-968A-812396A8A7DC}"/>
    <cellStyle name="Comma 61 5" xfId="1208" xr:uid="{6C0CCFA9-5BD7-4625-AF5E-C6704FB04459}"/>
    <cellStyle name="Comma 62" xfId="213" xr:uid="{00000000-0005-0000-0000-0000D4000000}"/>
    <cellStyle name="Comma 62 2" xfId="718" xr:uid="{1E4527B8-E4EE-4AF9-9B40-A1288AE8EE2B}"/>
    <cellStyle name="Comma 62 3" xfId="838" xr:uid="{BB1D098D-CC79-4B87-B8B1-A3ECCE9E6D12}"/>
    <cellStyle name="Comma 62 4" xfId="1042" xr:uid="{5A95EAFB-18FE-4EAB-B742-6BA707B9896A}"/>
    <cellStyle name="Comma 62 5" xfId="1207" xr:uid="{66022DD2-C994-4D5F-9784-C30588F53BAD}"/>
    <cellStyle name="Comma 63" xfId="214" xr:uid="{00000000-0005-0000-0000-0000D5000000}"/>
    <cellStyle name="Comma 63 2" xfId="719" xr:uid="{17C1CEF3-CF73-4096-A333-F10EA79A3A9C}"/>
    <cellStyle name="Comma 63 3" xfId="839" xr:uid="{0562C7E7-6F4D-49BE-8D1B-21C5E1C4C5BE}"/>
    <cellStyle name="Comma 63 4" xfId="1043" xr:uid="{172AAF11-7585-4C25-8972-730A8CDF11BB}"/>
    <cellStyle name="Comma 63 5" xfId="1206" xr:uid="{5DCBE7B3-B00B-4447-9178-1CA4550EDF27}"/>
    <cellStyle name="Comma 64" xfId="215" xr:uid="{00000000-0005-0000-0000-0000D6000000}"/>
    <cellStyle name="Comma 64 2" xfId="720" xr:uid="{1EE19243-A838-49C3-A9F7-78DFB72EE5CB}"/>
    <cellStyle name="Comma 64 3" xfId="840" xr:uid="{606AFBA0-BEC8-4D27-AE7B-5CB994D42467}"/>
    <cellStyle name="Comma 64 4" xfId="1044" xr:uid="{CA4D23EB-6746-4490-8D95-52ECB774F0FE}"/>
    <cellStyle name="Comma 64 5" xfId="1205" xr:uid="{D384EBAA-F892-4EC0-A8D5-BA955F17043A}"/>
    <cellStyle name="Comma 65" xfId="216" xr:uid="{00000000-0005-0000-0000-0000D7000000}"/>
    <cellStyle name="Comma 65 2" xfId="721" xr:uid="{FA56CC9F-0ECD-40C4-84E1-DAA9F7228B6D}"/>
    <cellStyle name="Comma 65 3" xfId="841" xr:uid="{53C81C4F-FBCA-45D0-BFA9-DF5AC2465C8A}"/>
    <cellStyle name="Comma 65 4" xfId="1045" xr:uid="{D1E8DD52-E99A-44F7-A38C-CD5522EAB5F2}"/>
    <cellStyle name="Comma 65 5" xfId="1204" xr:uid="{2BC18B17-1677-4D9A-8740-C0AE82D4DCB0}"/>
    <cellStyle name="Comma 66" xfId="217" xr:uid="{00000000-0005-0000-0000-0000D8000000}"/>
    <cellStyle name="Comma 66 2" xfId="722" xr:uid="{FF27517E-B012-4C0B-8EFD-D682195170DD}"/>
    <cellStyle name="Comma 66 3" xfId="842" xr:uid="{35467DD1-D8DA-4014-90E6-FB8D13B15851}"/>
    <cellStyle name="Comma 66 4" xfId="1046" xr:uid="{A0B1A358-037F-4E06-93C6-8C9A85F81E52}"/>
    <cellStyle name="Comma 66 5" xfId="1203" xr:uid="{66236F54-DCD8-4DE6-810C-83127CC577B7}"/>
    <cellStyle name="Comma 67" xfId="218" xr:uid="{00000000-0005-0000-0000-0000D9000000}"/>
    <cellStyle name="Comma 67 2" xfId="723" xr:uid="{DD54ED33-4A83-4DF5-ABFF-7958E9224F38}"/>
    <cellStyle name="Comma 67 3" xfId="843" xr:uid="{23ADC3D1-D059-49E2-AE91-26E07D644011}"/>
    <cellStyle name="Comma 67 4" xfId="1047" xr:uid="{D9B305FC-DCCC-4BCA-8242-28C3497D15E7}"/>
    <cellStyle name="Comma 67 5" xfId="1202" xr:uid="{403862D2-F9F5-47C3-9D1C-373D87DF80FE}"/>
    <cellStyle name="Comma 68" xfId="219" xr:uid="{00000000-0005-0000-0000-0000DA000000}"/>
    <cellStyle name="Comma 68 2" xfId="724" xr:uid="{3189D40B-9575-4517-84DF-27E2571BC001}"/>
    <cellStyle name="Comma 68 3" xfId="844" xr:uid="{4D12A3CE-D6FE-40F1-BE78-FB73310E3C35}"/>
    <cellStyle name="Comma 68 4" xfId="1048" xr:uid="{AFD5FDAE-19F4-457C-BD43-BEA8CC44913A}"/>
    <cellStyle name="Comma 68 5" xfId="1201" xr:uid="{C9047B7F-F310-48E9-8E61-55783E861D73}"/>
    <cellStyle name="Comma 69" xfId="220" xr:uid="{00000000-0005-0000-0000-0000DB000000}"/>
    <cellStyle name="Comma 69 2" xfId="725" xr:uid="{2F1D40E3-D91B-48C4-AF86-48DB52ADE158}"/>
    <cellStyle name="Comma 69 2 2" xfId="1500" xr:uid="{ECE773DE-4C21-4631-9CC5-C4F9C1C84E48}"/>
    <cellStyle name="Comma 69 3" xfId="1200" xr:uid="{D05B0302-4AD0-4DD4-A6EE-131B938CE452}"/>
    <cellStyle name="Comma 7" xfId="221" xr:uid="{00000000-0005-0000-0000-0000DC000000}"/>
    <cellStyle name="Comma 7 2" xfId="726" xr:uid="{2648BCCD-1D96-48FD-AD43-78891B284CF9}"/>
    <cellStyle name="Comma 7 2 2" xfId="1501" xr:uid="{E7EE776B-B71F-43A8-9E3B-11705727ADB7}"/>
    <cellStyle name="Comma 7 3" xfId="1199" xr:uid="{CD7CD3C4-D1B0-4483-A591-43ECBC72DA68}"/>
    <cellStyle name="Comma 70" xfId="222" xr:uid="{00000000-0005-0000-0000-0000DD000000}"/>
    <cellStyle name="Comma 70 2" xfId="727" xr:uid="{DC4B96DC-58FE-41C2-9CCF-4B19184E6E64}"/>
    <cellStyle name="Comma 70 2 2" xfId="1502" xr:uid="{3460AEB1-51AF-4932-B6B3-2335065177B7}"/>
    <cellStyle name="Comma 70 3" xfId="1198" xr:uid="{9CB5506C-3974-4550-A2BA-15B3B748C57C}"/>
    <cellStyle name="Comma 71" xfId="223" xr:uid="{00000000-0005-0000-0000-0000DE000000}"/>
    <cellStyle name="Comma 71 2" xfId="728" xr:uid="{7FAC6276-E2D7-4544-9D11-BB18E07819E0}"/>
    <cellStyle name="Comma 71 2 2" xfId="1503" xr:uid="{634B3678-CD82-4007-B82F-25D0F7037ADE}"/>
    <cellStyle name="Comma 71 3" xfId="1197" xr:uid="{FEAA4274-E99A-4423-A0F4-D25839C5A2E5}"/>
    <cellStyle name="Comma 72" xfId="224" xr:uid="{00000000-0005-0000-0000-0000DF000000}"/>
    <cellStyle name="Comma 72 2" xfId="729" xr:uid="{5A53505E-D63C-4B3B-ACA1-658C23F5C5CB}"/>
    <cellStyle name="Comma 72 2 2" xfId="1504" xr:uid="{803D838B-2958-4E24-A11B-0D3BEB9E9A3A}"/>
    <cellStyle name="Comma 72 3" xfId="1196" xr:uid="{09C17A62-6196-45AD-9842-15E93B705C68}"/>
    <cellStyle name="Comma 73" xfId="225" xr:uid="{00000000-0005-0000-0000-0000E0000000}"/>
    <cellStyle name="Comma 73 2" xfId="730" xr:uid="{8D06B188-2FC2-43E9-B161-2B37E459CFEE}"/>
    <cellStyle name="Comma 73 2 2" xfId="1505" xr:uid="{6C06D6BB-6C47-4EAA-92DE-E5691EC769AE}"/>
    <cellStyle name="Comma 73 3" xfId="1195" xr:uid="{74CF054C-81A3-4282-8A10-E13D1D12379E}"/>
    <cellStyle name="Comma 74" xfId="226" xr:uid="{00000000-0005-0000-0000-0000E1000000}"/>
    <cellStyle name="Comma 74 2" xfId="731" xr:uid="{F579C6EC-DE8B-4D0D-B665-CB8BA936EB73}"/>
    <cellStyle name="Comma 74 2 2" xfId="1506" xr:uid="{29E8251C-747B-4A03-9626-EE24A42F0410}"/>
    <cellStyle name="Comma 74 3" xfId="1194" xr:uid="{17F885D3-361F-4E67-BF7D-11C1808C199E}"/>
    <cellStyle name="Comma 75" xfId="227" xr:uid="{00000000-0005-0000-0000-0000E2000000}"/>
    <cellStyle name="Comma 75 2" xfId="732" xr:uid="{C99375A2-79FF-4D80-83A1-B63D4B4EA595}"/>
    <cellStyle name="Comma 75 2 2" xfId="1507" xr:uid="{52F64E83-3B18-4F34-8DF4-2C0360BA03F5}"/>
    <cellStyle name="Comma 75 3" xfId="1193" xr:uid="{00E56FC8-601A-4FB2-9602-2CB11DF3473C}"/>
    <cellStyle name="Comma 76" xfId="228" xr:uid="{00000000-0005-0000-0000-0000E3000000}"/>
    <cellStyle name="Comma 76 2" xfId="733" xr:uid="{A96947BB-A79D-4799-AC37-B1982965EB0C}"/>
    <cellStyle name="Comma 76 2 2" xfId="1508" xr:uid="{2EF49D17-8647-4215-9D29-EE5DF59485B3}"/>
    <cellStyle name="Comma 76 3" xfId="1192" xr:uid="{D41029A9-4965-44B9-BD80-E28E9197C7E0}"/>
    <cellStyle name="Comma 77" xfId="229" xr:uid="{00000000-0005-0000-0000-0000E4000000}"/>
    <cellStyle name="Comma 77 2" xfId="734" xr:uid="{62F0C1BC-38FD-43F3-A041-8F36B01C6E8F}"/>
    <cellStyle name="Comma 77 2 2" xfId="1509" xr:uid="{959EE441-E16F-4970-826E-343E5C0CB4D8}"/>
    <cellStyle name="Comma 77 3" xfId="1191" xr:uid="{8CDA0F5D-344D-44AC-9F16-DA47C44076A7}"/>
    <cellStyle name="Comma 78" xfId="230" xr:uid="{00000000-0005-0000-0000-0000E5000000}"/>
    <cellStyle name="Comma 78 2" xfId="735" xr:uid="{C468FCAD-D3AA-4D36-9ADD-5A81924F3215}"/>
    <cellStyle name="Comma 78 2 2" xfId="1510" xr:uid="{18603927-99F5-4B8B-A850-8C8C1281399B}"/>
    <cellStyle name="Comma 78 3" xfId="1190" xr:uid="{E40CDEFC-16D2-4D64-95AF-9D24AD1A5DFC}"/>
    <cellStyle name="Comma 79" xfId="231" xr:uid="{00000000-0005-0000-0000-0000E6000000}"/>
    <cellStyle name="Comma 79 2" xfId="736" xr:uid="{E5A821A1-B356-4AEE-9B27-AD75EB97128C}"/>
    <cellStyle name="Comma 79 2 2" xfId="1511" xr:uid="{3FB3E23F-1DE9-41EE-BA86-F30781AB3918}"/>
    <cellStyle name="Comma 79 3" xfId="1189" xr:uid="{E7FDFD9E-A456-4E3F-9E4B-790F304F4A1F}"/>
    <cellStyle name="Comma 8" xfId="232" xr:uid="{00000000-0005-0000-0000-0000E7000000}"/>
    <cellStyle name="Comma 8 2" xfId="737" xr:uid="{0602F06B-2124-4BAF-AB16-98147B874EC9}"/>
    <cellStyle name="Comma 8 2 2" xfId="1512" xr:uid="{D5B48FE2-C079-4E49-822D-AF57692E19EA}"/>
    <cellStyle name="Comma 8 3" xfId="1188" xr:uid="{1B31B592-F239-4166-A9D5-2A699A2524DB}"/>
    <cellStyle name="Comma 80" xfId="233" xr:uid="{00000000-0005-0000-0000-0000E8000000}"/>
    <cellStyle name="Comma 80 2" xfId="738" xr:uid="{1C2539B2-CC96-4F00-9099-8551EEA1AD0D}"/>
    <cellStyle name="Comma 80 2 2" xfId="1513" xr:uid="{A264D402-4611-4B34-B200-8ECE69552469}"/>
    <cellStyle name="Comma 80 3" xfId="1187" xr:uid="{B69D14B4-54B4-4216-AD8F-99E2F9292760}"/>
    <cellStyle name="Comma 81" xfId="234" xr:uid="{00000000-0005-0000-0000-0000E9000000}"/>
    <cellStyle name="Comma 81 2" xfId="739" xr:uid="{7EEF1A06-7EF4-4F4B-98C9-76B899C75EA2}"/>
    <cellStyle name="Comma 81 2 2" xfId="1514" xr:uid="{83CD444A-1B57-4B47-B347-039241422DF3}"/>
    <cellStyle name="Comma 81 3" xfId="1186" xr:uid="{185268EF-AA17-4AF4-86A5-DF8F109BD81B}"/>
    <cellStyle name="Comma 82" xfId="235" xr:uid="{00000000-0005-0000-0000-0000EA000000}"/>
    <cellStyle name="Comma 82 2" xfId="740" xr:uid="{1DDC7546-A081-4432-865D-C2671A17752D}"/>
    <cellStyle name="Comma 82 2 2" xfId="1515" xr:uid="{0BF744B3-4BD9-4E8A-A13A-CFFC0E2B829C}"/>
    <cellStyle name="Comma 82 3" xfId="1185" xr:uid="{646FCF77-06E1-466F-BBCB-005B497C1B8B}"/>
    <cellStyle name="Comma 83" xfId="236" xr:uid="{00000000-0005-0000-0000-0000EB000000}"/>
    <cellStyle name="Comma 83 2" xfId="741" xr:uid="{E9CE8AB0-868C-4A54-BDB1-D6DFA08550DD}"/>
    <cellStyle name="Comma 83 2 2" xfId="1516" xr:uid="{D391D4E9-23F7-4BDE-8C74-F9783C5166DD}"/>
    <cellStyle name="Comma 83 3" xfId="1184" xr:uid="{98702873-359D-49B3-A712-D7D73C45D31D}"/>
    <cellStyle name="Comma 84" xfId="237" xr:uid="{00000000-0005-0000-0000-0000EC000000}"/>
    <cellStyle name="Comma 84 2" xfId="742" xr:uid="{1F87E30F-F6B3-45D4-95F2-A1ED8EFADCF7}"/>
    <cellStyle name="Comma 84 2 2" xfId="1517" xr:uid="{687A7FA6-2347-41EF-B7A5-6394E0A1A8AB}"/>
    <cellStyle name="Comma 84 3" xfId="1183" xr:uid="{75551A67-64A9-497D-A94F-2C8E16455946}"/>
    <cellStyle name="Comma 85" xfId="238" xr:uid="{00000000-0005-0000-0000-0000ED000000}"/>
    <cellStyle name="Comma 85 2" xfId="743" xr:uid="{0F9B5ED7-C68A-4964-819A-B3B403E03224}"/>
    <cellStyle name="Comma 85 2 2" xfId="1518" xr:uid="{71F5A4C2-3C27-49B9-AB84-AAF28EFE567F}"/>
    <cellStyle name="Comma 85 3" xfId="1182" xr:uid="{626F643B-17F5-4B2C-BD85-4C0401221010}"/>
    <cellStyle name="Comma 86" xfId="239" xr:uid="{00000000-0005-0000-0000-0000EE000000}"/>
    <cellStyle name="Comma 86 2" xfId="744" xr:uid="{D86A641E-6478-4B1E-9314-161622FA3778}"/>
    <cellStyle name="Comma 86 2 2" xfId="1519" xr:uid="{429107C0-FDBE-42F5-957E-2016E1387F8B}"/>
    <cellStyle name="Comma 86 3" xfId="1181" xr:uid="{1A7FC2B5-9ECD-48A7-9D59-CEFCA5AEA4E2}"/>
    <cellStyle name="Comma 87" xfId="240" xr:uid="{00000000-0005-0000-0000-0000EF000000}"/>
    <cellStyle name="Comma 87 2" xfId="745" xr:uid="{C35DBFCF-69C1-4B6F-AC83-E3700FCD5DBA}"/>
    <cellStyle name="Comma 87 2 2" xfId="1520" xr:uid="{B34EF600-2996-4ABC-A3F9-6CE4CE492133}"/>
    <cellStyle name="Comma 87 3" xfId="1180" xr:uid="{D479F002-7A4C-4646-BCCC-796B6B4CDB6D}"/>
    <cellStyle name="Comma 88" xfId="241" xr:uid="{00000000-0005-0000-0000-0000F0000000}"/>
    <cellStyle name="Comma 88 2" xfId="746" xr:uid="{C4B5EC8D-A304-4511-BA73-5DDCBAAA5571}"/>
    <cellStyle name="Comma 88 2 2" xfId="1521" xr:uid="{E172EE55-85FE-44D8-B0E1-F273BCD2375A}"/>
    <cellStyle name="Comma 88 3" xfId="1179" xr:uid="{F39E4058-1CA1-430F-ABEF-CEAAAE1DF0ED}"/>
    <cellStyle name="Comma 89" xfId="242" xr:uid="{00000000-0005-0000-0000-0000F1000000}"/>
    <cellStyle name="Comma 89 2" xfId="747" xr:uid="{A9C63DBD-6D6D-4310-9BA9-6AAA3290EB82}"/>
    <cellStyle name="Comma 89 2 2" xfId="1522" xr:uid="{599380D5-C716-482E-B8BE-D307FB61D120}"/>
    <cellStyle name="Comma 89 3" xfId="1178" xr:uid="{F09DE877-983B-4B73-A979-7481EC642D6C}"/>
    <cellStyle name="Comma 9" xfId="243" xr:uid="{00000000-0005-0000-0000-0000F2000000}"/>
    <cellStyle name="Comma 9 2" xfId="748" xr:uid="{1858DFC2-F4C3-458F-A66A-462BD55D17F6}"/>
    <cellStyle name="Comma 9 2 2" xfId="1523" xr:uid="{7B8512A6-6828-40ED-9B8A-A98EA000A0DF}"/>
    <cellStyle name="Comma 9 3" xfId="1177" xr:uid="{E5E76AE6-2102-4C71-88D6-B8BBE46DB7A0}"/>
    <cellStyle name="Comma 90" xfId="244" xr:uid="{00000000-0005-0000-0000-0000F3000000}"/>
    <cellStyle name="Comma 90 2" xfId="749" xr:uid="{0FD06760-E587-4D42-8DC6-D57CD53037E4}"/>
    <cellStyle name="Comma 90 2 2" xfId="1524" xr:uid="{8D78F1D1-5963-427A-B6EA-03A342FACF14}"/>
    <cellStyle name="Comma 90 3" xfId="1176" xr:uid="{CC76B486-0D04-4F4C-9B5E-59FC7C22105C}"/>
    <cellStyle name="Comma 91" xfId="245" xr:uid="{00000000-0005-0000-0000-0000F4000000}"/>
    <cellStyle name="Comma 91 2" xfId="750" xr:uid="{5EC36CA2-B280-4B17-8C17-FA20924AFBC2}"/>
    <cellStyle name="Comma 91 2 2" xfId="1525" xr:uid="{3BA02BDC-D461-4D27-9D91-29BDA2ED5E95}"/>
    <cellStyle name="Comma 91 3" xfId="1175" xr:uid="{A40971CF-A536-4E29-BDCC-36800019D041}"/>
    <cellStyle name="Comma 92" xfId="246" xr:uid="{00000000-0005-0000-0000-0000F5000000}"/>
    <cellStyle name="Comma 92 2" xfId="751" xr:uid="{79A96D4A-3B98-4213-8C44-7F7AF8E62EFA}"/>
    <cellStyle name="Comma 92 2 2" xfId="1526" xr:uid="{411E66CB-8617-40DB-9C51-EEA5B1C46567}"/>
    <cellStyle name="Comma 92 3" xfId="1174" xr:uid="{3105B516-5606-4052-B3CC-D10E20EBA689}"/>
    <cellStyle name="Comma 93" xfId="247" xr:uid="{00000000-0005-0000-0000-0000F6000000}"/>
    <cellStyle name="Comma 93 2" xfId="1173" xr:uid="{E7DCB7BC-3070-43D2-9286-90023672D7C4}"/>
    <cellStyle name="Comma 94" xfId="248" xr:uid="{00000000-0005-0000-0000-0000F7000000}"/>
    <cellStyle name="Comma 94 2" xfId="1172" xr:uid="{A843AAC0-D4CB-418F-BE39-B317BAF782E6}"/>
    <cellStyle name="Comma 95" xfId="249" xr:uid="{00000000-0005-0000-0000-0000F8000000}"/>
    <cellStyle name="Comma 95 2" xfId="1171" xr:uid="{BC207ED7-FD55-4FF3-A11D-E1BB8D243493}"/>
    <cellStyle name="Comma 96" xfId="250" xr:uid="{00000000-0005-0000-0000-0000F9000000}"/>
    <cellStyle name="Comma 96 2" xfId="1170" xr:uid="{0FD4DF1D-23B7-4AC7-B554-C6C493553315}"/>
    <cellStyle name="Comma 97" xfId="251" xr:uid="{00000000-0005-0000-0000-0000FA000000}"/>
    <cellStyle name="Comma 97 2" xfId="1169" xr:uid="{B16AE862-7849-4B8F-B8ED-E8B92BF48EE4}"/>
    <cellStyle name="Comma 98" xfId="252" xr:uid="{00000000-0005-0000-0000-0000FB000000}"/>
    <cellStyle name="Comma 98 2" xfId="1168" xr:uid="{DA17FF54-E0FF-49EF-AA35-AA799DFB7951}"/>
    <cellStyle name="Comma 99" xfId="253" xr:uid="{00000000-0005-0000-0000-0000FC000000}"/>
    <cellStyle name="Comma 99 2" xfId="1167" xr:uid="{7BDC4A73-4299-45EC-B490-8DD2496056BE}"/>
    <cellStyle name="Currency [0] 2" xfId="254" xr:uid="{00000000-0005-0000-0000-0000FD000000}"/>
    <cellStyle name="Currency [0] 2 2" xfId="1166" xr:uid="{C1D604A5-E9E4-4A1E-9019-0CDF8C71B45A}"/>
    <cellStyle name="Currency [0] 3" xfId="255" xr:uid="{00000000-0005-0000-0000-0000FE000000}"/>
    <cellStyle name="Currency [0] 3 2" xfId="1165" xr:uid="{6E1AD766-E0E6-4889-87DA-448A15F03B70}"/>
    <cellStyle name="Currency [0] 4" xfId="256" xr:uid="{00000000-0005-0000-0000-0000FF000000}"/>
    <cellStyle name="Currency [0] 4 2" xfId="1164" xr:uid="{BEB9D54F-FDCE-4B42-8715-CB3711F1A323}"/>
    <cellStyle name="Currency [0] 5" xfId="257" xr:uid="{00000000-0005-0000-0000-000000010000}"/>
    <cellStyle name="Currency [0] 5 2" xfId="1163" xr:uid="{AD94EE7C-06EF-4108-8933-EC794B209474}"/>
    <cellStyle name="Currency 10" xfId="258" xr:uid="{00000000-0005-0000-0000-000001010000}"/>
    <cellStyle name="Currency 10 2" xfId="1162" xr:uid="{4008FA61-90DB-45DA-8636-DFCAE7745B6C}"/>
    <cellStyle name="Currency 100" xfId="259" xr:uid="{00000000-0005-0000-0000-000002010000}"/>
    <cellStyle name="Currency 100 2" xfId="1161" xr:uid="{0FE225E2-FCE2-4EFE-90E8-A2A763540B67}"/>
    <cellStyle name="Currency 101" xfId="260" xr:uid="{00000000-0005-0000-0000-000003010000}"/>
    <cellStyle name="Currency 101 2" xfId="1160" xr:uid="{482462B0-43DD-4E37-809A-BFED2962DD91}"/>
    <cellStyle name="Currency 102" xfId="261" xr:uid="{00000000-0005-0000-0000-000004010000}"/>
    <cellStyle name="Currency 102 2" xfId="1159" xr:uid="{04F6E1D6-6680-45CC-9BC1-C8125C7076F7}"/>
    <cellStyle name="Currency 103" xfId="262" xr:uid="{00000000-0005-0000-0000-000005010000}"/>
    <cellStyle name="Currency 103 2" xfId="1158" xr:uid="{37E37BD5-14D4-4C8A-A894-29021AF4FDA4}"/>
    <cellStyle name="Currency 104" xfId="263" xr:uid="{00000000-0005-0000-0000-000006010000}"/>
    <cellStyle name="Currency 104 2" xfId="1157" xr:uid="{634A4A3A-8C03-40F4-8EBA-4E185EDDEADF}"/>
    <cellStyle name="Currency 105" xfId="264" xr:uid="{00000000-0005-0000-0000-000007010000}"/>
    <cellStyle name="Currency 105 2" xfId="1156" xr:uid="{40EBC747-7ED7-4946-8CF9-C97AEBAD60EF}"/>
    <cellStyle name="Currency 106" xfId="265" xr:uid="{00000000-0005-0000-0000-000008010000}"/>
    <cellStyle name="Currency 106 2" xfId="1155" xr:uid="{EF6834F2-1D3B-477E-9971-A3902FF8638B}"/>
    <cellStyle name="Currency 107" xfId="266" xr:uid="{00000000-0005-0000-0000-000009010000}"/>
    <cellStyle name="Currency 107 2" xfId="1154" xr:uid="{0760243C-6AA2-4F5B-A374-0FD64AE8F96F}"/>
    <cellStyle name="Currency 108" xfId="267" xr:uid="{00000000-0005-0000-0000-00000A010000}"/>
    <cellStyle name="Currency 108 2" xfId="1153" xr:uid="{B2CABEB7-6465-4DD9-9DEA-E7B31AD83DC4}"/>
    <cellStyle name="Currency 109" xfId="268" xr:uid="{00000000-0005-0000-0000-00000B010000}"/>
    <cellStyle name="Currency 109 2" xfId="1152" xr:uid="{9B4937B0-8DFE-429B-A3CE-4F6C280F9DE8}"/>
    <cellStyle name="Currency 11" xfId="269" xr:uid="{00000000-0005-0000-0000-00000C010000}"/>
    <cellStyle name="Currency 11 2" xfId="1151" xr:uid="{235F1CD1-EE5A-4A74-9D2A-284FBB8E1D24}"/>
    <cellStyle name="Currency 110" xfId="270" xr:uid="{00000000-0005-0000-0000-00000D010000}"/>
    <cellStyle name="Currency 110 2" xfId="1150" xr:uid="{E025063F-65E9-45D3-ACF1-F6A17EBBDE79}"/>
    <cellStyle name="Currency 111" xfId="271" xr:uid="{00000000-0005-0000-0000-00000E010000}"/>
    <cellStyle name="Currency 111 2" xfId="1149" xr:uid="{918BCFF5-2DC3-4AEA-A2A7-0B0924E15BBA}"/>
    <cellStyle name="Currency 112" xfId="272" xr:uid="{00000000-0005-0000-0000-00000F010000}"/>
    <cellStyle name="Currency 112 2" xfId="1148" xr:uid="{ECA33834-F7DB-4F62-85F5-515A7C165B4E}"/>
    <cellStyle name="Currency 113" xfId="273" xr:uid="{00000000-0005-0000-0000-000010010000}"/>
    <cellStyle name="Currency 113 2" xfId="1147" xr:uid="{71532B13-AA55-4713-B5D0-ECB8AC4B1C64}"/>
    <cellStyle name="Currency 114" xfId="274" xr:uid="{00000000-0005-0000-0000-000011010000}"/>
    <cellStyle name="Currency 114 2" xfId="1146" xr:uid="{CC323648-CE18-4476-A0EB-36D02F8077CC}"/>
    <cellStyle name="Currency 115" xfId="275" xr:uid="{00000000-0005-0000-0000-000012010000}"/>
    <cellStyle name="Currency 115 2" xfId="1145" xr:uid="{C1405538-0634-446A-A5C3-3C4D6EB295A5}"/>
    <cellStyle name="Currency 116" xfId="276" xr:uid="{00000000-0005-0000-0000-000013010000}"/>
    <cellStyle name="Currency 116 2" xfId="1144" xr:uid="{E55E451B-AF1D-4F49-B086-79BC7E692CCB}"/>
    <cellStyle name="Currency 117" xfId="277" xr:uid="{00000000-0005-0000-0000-000014010000}"/>
    <cellStyle name="Currency 117 2" xfId="1143" xr:uid="{933D3D2B-2CD4-417A-B414-F5E3CA5F0334}"/>
    <cellStyle name="Currency 118" xfId="278" xr:uid="{00000000-0005-0000-0000-000015010000}"/>
    <cellStyle name="Currency 118 2" xfId="1142" xr:uid="{6BD6FAA0-F9FC-4AC3-9480-405258236440}"/>
    <cellStyle name="Currency 119" xfId="279" xr:uid="{00000000-0005-0000-0000-000016010000}"/>
    <cellStyle name="Currency 119 2" xfId="1141" xr:uid="{BB5D0E78-1DA4-4655-A16A-4EBF318822C0}"/>
    <cellStyle name="Currency 12" xfId="280" xr:uid="{00000000-0005-0000-0000-000017010000}"/>
    <cellStyle name="Currency 12 2" xfId="1140" xr:uid="{320F6812-64F0-4D13-9527-CED6EDE0B379}"/>
    <cellStyle name="Currency 120" xfId="281" xr:uid="{00000000-0005-0000-0000-000018010000}"/>
    <cellStyle name="Currency 120 2" xfId="1139" xr:uid="{5747305E-C6CE-4F8F-82A6-835804DC855C}"/>
    <cellStyle name="Currency 121" xfId="282" xr:uid="{00000000-0005-0000-0000-000019010000}"/>
    <cellStyle name="Currency 121 2" xfId="1138" xr:uid="{82A05DC2-78C1-4BD6-84AC-7A93B2775258}"/>
    <cellStyle name="Currency 122" xfId="283" xr:uid="{00000000-0005-0000-0000-00001A010000}"/>
    <cellStyle name="Currency 122 2" xfId="1137" xr:uid="{80D166C1-C20A-44DE-A56D-E946EEC5174D}"/>
    <cellStyle name="Currency 123" xfId="284" xr:uid="{00000000-0005-0000-0000-00001B010000}"/>
    <cellStyle name="Currency 123 2" xfId="1136" xr:uid="{46E4D56A-5630-458A-967A-D04506C19D1C}"/>
    <cellStyle name="Currency 124" xfId="285" xr:uid="{00000000-0005-0000-0000-00001C010000}"/>
    <cellStyle name="Currency 124 2" xfId="1135" xr:uid="{3843BF05-6ECE-48D9-AEDD-8AE620A7E5B0}"/>
    <cellStyle name="Currency 125" xfId="286" xr:uid="{00000000-0005-0000-0000-00001D010000}"/>
    <cellStyle name="Currency 125 2" xfId="1134" xr:uid="{FB41FDBD-8A9A-45AD-8F8A-AB1F41CEDF9F}"/>
    <cellStyle name="Currency 126" xfId="287" xr:uid="{00000000-0005-0000-0000-00001E010000}"/>
    <cellStyle name="Currency 126 2" xfId="1133" xr:uid="{973E39AC-E179-4090-926A-60CFC485C53D}"/>
    <cellStyle name="Currency 127" xfId="288" xr:uid="{00000000-0005-0000-0000-00001F010000}"/>
    <cellStyle name="Currency 127 2" xfId="1132" xr:uid="{89B2C51A-1861-4AFB-A1BA-C36844604527}"/>
    <cellStyle name="Currency 128" xfId="289" xr:uid="{00000000-0005-0000-0000-000020010000}"/>
    <cellStyle name="Currency 128 2" xfId="1131" xr:uid="{931A4842-BA59-4BBF-B0B1-AC44BC41D9E2}"/>
    <cellStyle name="Currency 129" xfId="290" xr:uid="{00000000-0005-0000-0000-000021010000}"/>
    <cellStyle name="Currency 129 2" xfId="1130" xr:uid="{FEE22D33-5B5C-431B-AEC5-875DBAB42C2E}"/>
    <cellStyle name="Currency 13" xfId="291" xr:uid="{00000000-0005-0000-0000-000022010000}"/>
    <cellStyle name="Currency 13 2" xfId="1129" xr:uid="{666C0CB5-5ADA-4AD0-AF67-58E09C1DC17D}"/>
    <cellStyle name="Currency 130" xfId="292" xr:uid="{00000000-0005-0000-0000-000023010000}"/>
    <cellStyle name="Currency 130 2" xfId="1128" xr:uid="{393CB5DA-0495-4DF1-B1E5-D703D162BB4B}"/>
    <cellStyle name="Currency 131" xfId="293" xr:uid="{00000000-0005-0000-0000-000024010000}"/>
    <cellStyle name="Currency 131 2" xfId="1127" xr:uid="{72393CD2-1DC4-49E3-8EC6-7E527A6FB1F7}"/>
    <cellStyle name="Currency 132" xfId="294" xr:uid="{00000000-0005-0000-0000-000025010000}"/>
    <cellStyle name="Currency 132 2" xfId="1126" xr:uid="{932B6B49-C99D-4E01-B719-92573A2DA6F8}"/>
    <cellStyle name="Currency 133" xfId="295" xr:uid="{00000000-0005-0000-0000-000026010000}"/>
    <cellStyle name="Currency 133 2" xfId="1125" xr:uid="{1FFC367E-DBCD-4244-88F4-E925DF4BA42B}"/>
    <cellStyle name="Currency 134" xfId="296" xr:uid="{00000000-0005-0000-0000-000027010000}"/>
    <cellStyle name="Currency 134 2" xfId="1124" xr:uid="{0048B6CD-7281-4634-8152-60220F0841DA}"/>
    <cellStyle name="Currency 135" xfId="297" xr:uid="{00000000-0005-0000-0000-000028010000}"/>
    <cellStyle name="Currency 135 2" xfId="1123" xr:uid="{D3AB1AF1-E449-4D39-B6D2-F578167296DC}"/>
    <cellStyle name="Currency 136" xfId="298" xr:uid="{00000000-0005-0000-0000-000029010000}"/>
    <cellStyle name="Currency 136 2" xfId="1122" xr:uid="{10200EF8-7F02-4232-93B9-E5C85529C491}"/>
    <cellStyle name="Currency 137" xfId="299" xr:uid="{00000000-0005-0000-0000-00002A010000}"/>
    <cellStyle name="Currency 137 2" xfId="1121" xr:uid="{BFB55E91-0D75-43EC-9B4F-43F4B5DC0AF7}"/>
    <cellStyle name="Currency 138" xfId="300" xr:uid="{00000000-0005-0000-0000-00002B010000}"/>
    <cellStyle name="Currency 138 2" xfId="1120" xr:uid="{BE7518E2-B66B-4361-921D-A29DE77A7C4D}"/>
    <cellStyle name="Currency 139" xfId="301" xr:uid="{00000000-0005-0000-0000-00002C010000}"/>
    <cellStyle name="Currency 139 2" xfId="1119" xr:uid="{A2689AEE-53D2-472F-817A-5592877519C8}"/>
    <cellStyle name="Currency 14" xfId="302" xr:uid="{00000000-0005-0000-0000-00002D010000}"/>
    <cellStyle name="Currency 14 2" xfId="1118" xr:uid="{A861747F-8B3A-423B-B507-F7DF117FF26F}"/>
    <cellStyle name="Currency 140" xfId="303" xr:uid="{00000000-0005-0000-0000-00002E010000}"/>
    <cellStyle name="Currency 140 2" xfId="1117" xr:uid="{604BA3E0-B2D3-4447-9513-5EB164ADAAFF}"/>
    <cellStyle name="Currency 141" xfId="304" xr:uid="{00000000-0005-0000-0000-00002F010000}"/>
    <cellStyle name="Currency 141 2" xfId="1116" xr:uid="{0DDB22A8-7680-4FA0-8BE8-3663333096BD}"/>
    <cellStyle name="Currency 142" xfId="305" xr:uid="{00000000-0005-0000-0000-000030010000}"/>
    <cellStyle name="Currency 142 2" xfId="1115" xr:uid="{4843376D-8711-4A4B-8CD2-90B225AEF0C3}"/>
    <cellStyle name="Currency 143" xfId="306" xr:uid="{00000000-0005-0000-0000-000031010000}"/>
    <cellStyle name="Currency 143 2" xfId="1114" xr:uid="{DA57B1ED-D648-4509-97CC-2CAA6254A055}"/>
    <cellStyle name="Currency 144" xfId="307" xr:uid="{00000000-0005-0000-0000-000032010000}"/>
    <cellStyle name="Currency 144 2" xfId="1113" xr:uid="{B2AB229A-AEF5-4460-84E9-C23E198B1476}"/>
    <cellStyle name="Currency 145" xfId="308" xr:uid="{00000000-0005-0000-0000-000033010000}"/>
    <cellStyle name="Currency 145 2" xfId="1112" xr:uid="{F848FBBB-5830-423E-B4BA-52BA6C275970}"/>
    <cellStyle name="Currency 146" xfId="309" xr:uid="{00000000-0005-0000-0000-000034010000}"/>
    <cellStyle name="Currency 146 2" xfId="1111" xr:uid="{0552453C-F182-4F56-8EB2-5C85389F3AAF}"/>
    <cellStyle name="Currency 147" xfId="310" xr:uid="{00000000-0005-0000-0000-000035010000}"/>
    <cellStyle name="Currency 147 2" xfId="1110" xr:uid="{08617402-792B-4470-823F-D2CCC076F701}"/>
    <cellStyle name="Currency 148" xfId="311" xr:uid="{00000000-0005-0000-0000-000036010000}"/>
    <cellStyle name="Currency 148 2" xfId="1109" xr:uid="{F2CF5887-333D-47F8-8AD9-3A9D9D7C1707}"/>
    <cellStyle name="Currency 149" xfId="312" xr:uid="{00000000-0005-0000-0000-000037010000}"/>
    <cellStyle name="Currency 149 2" xfId="1108" xr:uid="{C09827CB-ECB6-4320-8CF3-5F9245622D72}"/>
    <cellStyle name="Currency 15" xfId="313" xr:uid="{00000000-0005-0000-0000-000038010000}"/>
    <cellStyle name="Currency 15 2" xfId="1107" xr:uid="{24E91C5A-4C06-413F-9C10-DE890A8C8609}"/>
    <cellStyle name="Currency 150" xfId="314" xr:uid="{00000000-0005-0000-0000-000039010000}"/>
    <cellStyle name="Currency 150 2" xfId="1106" xr:uid="{B1C3DE88-AEA6-4979-B136-7CF3F2EE6C64}"/>
    <cellStyle name="Currency 151" xfId="315" xr:uid="{00000000-0005-0000-0000-00003A010000}"/>
    <cellStyle name="Currency 151 2" xfId="1105" xr:uid="{69B7A3C9-60C5-499D-B769-B893472BCC01}"/>
    <cellStyle name="Currency 152" xfId="316" xr:uid="{00000000-0005-0000-0000-00003B010000}"/>
    <cellStyle name="Currency 152 2" xfId="1104" xr:uid="{AA74B6E2-B1BA-4025-A607-4ACF53D54F79}"/>
    <cellStyle name="Currency 153" xfId="317" xr:uid="{00000000-0005-0000-0000-00003C010000}"/>
    <cellStyle name="Currency 153 2" xfId="1103" xr:uid="{28F3BCC0-2FDA-48C9-92B9-36885C7963A7}"/>
    <cellStyle name="Currency 154" xfId="318" xr:uid="{00000000-0005-0000-0000-00003D010000}"/>
    <cellStyle name="Currency 154 2" xfId="1102" xr:uid="{39B31324-252C-4BFB-A1C0-4D4C1179FE60}"/>
    <cellStyle name="Currency 155" xfId="319" xr:uid="{00000000-0005-0000-0000-00003E010000}"/>
    <cellStyle name="Currency 155 2" xfId="1101" xr:uid="{02C85AE8-7BEE-45AD-BCFD-4514A85A5C7D}"/>
    <cellStyle name="Currency 156" xfId="320" xr:uid="{00000000-0005-0000-0000-00003F010000}"/>
    <cellStyle name="Currency 156 2" xfId="1100" xr:uid="{58B236EE-CDED-438B-9EE4-79E3425A9372}"/>
    <cellStyle name="Currency 157" xfId="321" xr:uid="{00000000-0005-0000-0000-000040010000}"/>
    <cellStyle name="Currency 157 2" xfId="1099" xr:uid="{00EA200F-E477-4A4A-B60F-C3D5FEAEC7B3}"/>
    <cellStyle name="Currency 158" xfId="322" xr:uid="{00000000-0005-0000-0000-000041010000}"/>
    <cellStyle name="Currency 158 2" xfId="1098" xr:uid="{1021B232-8422-4200-8E4F-48CBCCB02B5E}"/>
    <cellStyle name="Currency 159" xfId="323" xr:uid="{00000000-0005-0000-0000-000042010000}"/>
    <cellStyle name="Currency 159 2" xfId="1097" xr:uid="{42975434-9844-4E28-9769-8BCB4F679279}"/>
    <cellStyle name="Currency 16" xfId="324" xr:uid="{00000000-0005-0000-0000-000043010000}"/>
    <cellStyle name="Currency 16 2" xfId="1096" xr:uid="{AFA722E9-4E3F-43F5-BDFF-FFD5131A2C48}"/>
    <cellStyle name="Currency 160" xfId="325" xr:uid="{00000000-0005-0000-0000-000044010000}"/>
    <cellStyle name="Currency 160 2" xfId="1095" xr:uid="{EFE2DA97-D1E7-4500-AFA3-5481A82B410C}"/>
    <cellStyle name="Currency 161" xfId="326" xr:uid="{00000000-0005-0000-0000-000045010000}"/>
    <cellStyle name="Currency 161 2" xfId="1094" xr:uid="{3B261040-3B5D-4477-B36C-511ADC202DE6}"/>
    <cellStyle name="Currency 162" xfId="327" xr:uid="{00000000-0005-0000-0000-000046010000}"/>
    <cellStyle name="Currency 162 2" xfId="1093" xr:uid="{1A93243B-B252-4E19-ABF1-82A824939A93}"/>
    <cellStyle name="Currency 163" xfId="328" xr:uid="{00000000-0005-0000-0000-000047010000}"/>
    <cellStyle name="Currency 163 2" xfId="1092" xr:uid="{555DE3FF-E140-4CC5-A41F-F5229B64DABF}"/>
    <cellStyle name="Currency 164" xfId="329" xr:uid="{00000000-0005-0000-0000-000048010000}"/>
    <cellStyle name="Currency 164 2" xfId="1091" xr:uid="{E6A14B79-2674-4D58-890E-A8E826984833}"/>
    <cellStyle name="Currency 165" xfId="330" xr:uid="{00000000-0005-0000-0000-000049010000}"/>
    <cellStyle name="Currency 165 2" xfId="1090" xr:uid="{718E1B07-5B17-4EF1-BB98-9C3F876A6269}"/>
    <cellStyle name="Currency 166" xfId="331" xr:uid="{00000000-0005-0000-0000-00004A010000}"/>
    <cellStyle name="Currency 166 2" xfId="1089" xr:uid="{3F5B53B2-2111-4709-AF29-FB226039B488}"/>
    <cellStyle name="Currency 167" xfId="332" xr:uid="{00000000-0005-0000-0000-00004B010000}"/>
    <cellStyle name="Currency 167 2" xfId="1088" xr:uid="{6F81ADAC-7625-4154-80CA-0829F5C86AC6}"/>
    <cellStyle name="Currency 168" xfId="333" xr:uid="{00000000-0005-0000-0000-00004C010000}"/>
    <cellStyle name="Currency 168 2" xfId="1087" xr:uid="{E1DC7330-3A1B-4970-B52C-E237AC1A6BCB}"/>
    <cellStyle name="Currency 169" xfId="334" xr:uid="{00000000-0005-0000-0000-00004D010000}"/>
    <cellStyle name="Currency 169 2" xfId="1086" xr:uid="{70040EA8-7497-4DC2-96F1-6AC9A65145E3}"/>
    <cellStyle name="Currency 17" xfId="335" xr:uid="{00000000-0005-0000-0000-00004E010000}"/>
    <cellStyle name="Currency 17 2" xfId="1085" xr:uid="{149957A6-7268-4360-8B0D-F7135F608934}"/>
    <cellStyle name="Currency 170" xfId="336" xr:uid="{00000000-0005-0000-0000-00004F010000}"/>
    <cellStyle name="Currency 170 2" xfId="1084" xr:uid="{DC226772-1D84-462C-9965-832F58B87E74}"/>
    <cellStyle name="Currency 171" xfId="337" xr:uid="{00000000-0005-0000-0000-000050010000}"/>
    <cellStyle name="Currency 171 2" xfId="1083" xr:uid="{CDD8173B-86DB-40D9-9DC1-4634B5C2C714}"/>
    <cellStyle name="Currency 172" xfId="338" xr:uid="{00000000-0005-0000-0000-000051010000}"/>
    <cellStyle name="Currency 172 2" xfId="1082" xr:uid="{FB7D9464-A224-4229-8611-A519153576A1}"/>
    <cellStyle name="Currency 173" xfId="339" xr:uid="{00000000-0005-0000-0000-000052010000}"/>
    <cellStyle name="Currency 173 2" xfId="1081" xr:uid="{8C11F633-FD45-4C30-B87B-F39BEF1D12C2}"/>
    <cellStyle name="Currency 174" xfId="340" xr:uid="{00000000-0005-0000-0000-000053010000}"/>
    <cellStyle name="Currency 174 2" xfId="1080" xr:uid="{DC86B2A4-F1DF-46BC-8D17-16FDB3986AB1}"/>
    <cellStyle name="Currency 175" xfId="341" xr:uid="{00000000-0005-0000-0000-000054010000}"/>
    <cellStyle name="Currency 175 2" xfId="1079" xr:uid="{298E45BE-6D32-40D7-866B-B75F9AFAA7E7}"/>
    <cellStyle name="Currency 176" xfId="342" xr:uid="{00000000-0005-0000-0000-000055010000}"/>
    <cellStyle name="Currency 176 2" xfId="1078" xr:uid="{8DA2BE01-E221-4ACE-86B0-9EA37EB7A4A6}"/>
    <cellStyle name="Currency 177" xfId="343" xr:uid="{00000000-0005-0000-0000-000056010000}"/>
    <cellStyle name="Currency 177 2" xfId="1077" xr:uid="{D4FE4E17-D63B-41B5-BFD7-529DF82DAF36}"/>
    <cellStyle name="Currency 178" xfId="344" xr:uid="{00000000-0005-0000-0000-000057010000}"/>
    <cellStyle name="Currency 178 2" xfId="1076" xr:uid="{96750A7B-9DBA-4283-9215-CA37E30B2039}"/>
    <cellStyle name="Currency 179" xfId="345" xr:uid="{00000000-0005-0000-0000-000058010000}"/>
    <cellStyle name="Currency 179 2" xfId="1075" xr:uid="{AA7A9912-123B-4335-8A61-2351217DEA87}"/>
    <cellStyle name="Currency 18" xfId="346" xr:uid="{00000000-0005-0000-0000-000059010000}"/>
    <cellStyle name="Currency 18 2" xfId="1074" xr:uid="{2C94ABC9-3113-4A01-90CD-9AD49D174025}"/>
    <cellStyle name="Currency 180" xfId="347" xr:uid="{00000000-0005-0000-0000-00005A010000}"/>
    <cellStyle name="Currency 180 2" xfId="1073" xr:uid="{0FF3E09B-AB7C-4D79-B9C1-BECC8EAF7B8E}"/>
    <cellStyle name="Currency 181" xfId="348" xr:uid="{00000000-0005-0000-0000-00005B010000}"/>
    <cellStyle name="Currency 181 2" xfId="1072" xr:uid="{8704F72E-B5CD-4B91-A631-145544DBEFEF}"/>
    <cellStyle name="Currency 182" xfId="349" xr:uid="{00000000-0005-0000-0000-00005C010000}"/>
    <cellStyle name="Currency 182 2" xfId="1071" xr:uid="{BFF16728-58A7-45E3-AD34-884ECE362D7B}"/>
    <cellStyle name="Currency 183" xfId="350" xr:uid="{00000000-0005-0000-0000-00005D010000}"/>
    <cellStyle name="Currency 183 2" xfId="1070" xr:uid="{1358FE76-69CC-4944-83B6-86E57FDA8FB3}"/>
    <cellStyle name="Currency 184" xfId="351" xr:uid="{00000000-0005-0000-0000-00005E010000}"/>
    <cellStyle name="Currency 184 2" xfId="1069" xr:uid="{EDA0E496-C529-4FC9-BB91-C29025A0D758}"/>
    <cellStyle name="Currency 185" xfId="352" xr:uid="{00000000-0005-0000-0000-00005F010000}"/>
    <cellStyle name="Currency 185 2" xfId="1068" xr:uid="{F255BC84-AF5A-47F4-9D8F-5DE3C57E5E25}"/>
    <cellStyle name="Currency 186" xfId="353" xr:uid="{00000000-0005-0000-0000-000060010000}"/>
    <cellStyle name="Currency 186 2" xfId="1067" xr:uid="{AE334327-5FF1-4FD8-9BFD-32420658BA00}"/>
    <cellStyle name="Currency 187" xfId="354" xr:uid="{00000000-0005-0000-0000-000061010000}"/>
    <cellStyle name="Currency 187 2" xfId="1066" xr:uid="{094A775E-3DFB-438F-9496-DA37090005BC}"/>
    <cellStyle name="Currency 188" xfId="355" xr:uid="{00000000-0005-0000-0000-000062010000}"/>
    <cellStyle name="Currency 188 2" xfId="1065" xr:uid="{FFA80242-4AA8-4932-8309-C6687970553B}"/>
    <cellStyle name="Currency 189" xfId="356" xr:uid="{00000000-0005-0000-0000-000063010000}"/>
    <cellStyle name="Currency 189 2" xfId="1064" xr:uid="{6BF3829F-9CC8-45F5-BA76-856F21BF0119}"/>
    <cellStyle name="Currency 19" xfId="357" xr:uid="{00000000-0005-0000-0000-000064010000}"/>
    <cellStyle name="Currency 19 2" xfId="1063" xr:uid="{E8807E36-CE47-4642-AF18-22CCA3031485}"/>
    <cellStyle name="Currency 190" xfId="358" xr:uid="{00000000-0005-0000-0000-000065010000}"/>
    <cellStyle name="Currency 190 2" xfId="1062" xr:uid="{0439E9AB-7907-45B1-8D0D-FB7BC691A0FB}"/>
    <cellStyle name="Currency 191" xfId="359" xr:uid="{00000000-0005-0000-0000-000066010000}"/>
    <cellStyle name="Currency 191 2" xfId="1061" xr:uid="{1C5D574B-03A7-4B1F-A280-701B9A2AE3D4}"/>
    <cellStyle name="Currency 192" xfId="360" xr:uid="{00000000-0005-0000-0000-000067010000}"/>
    <cellStyle name="Currency 192 2" xfId="1060" xr:uid="{07A8881D-06A6-4F88-96CE-9CD2EF305711}"/>
    <cellStyle name="Currency 193" xfId="361" xr:uid="{00000000-0005-0000-0000-000068010000}"/>
    <cellStyle name="Currency 193 2" xfId="1059" xr:uid="{ECE2094A-6E51-4636-A606-AC407E86EF9A}"/>
    <cellStyle name="Currency 194" xfId="362" xr:uid="{00000000-0005-0000-0000-000069010000}"/>
    <cellStyle name="Currency 194 2" xfId="1058" xr:uid="{865757D4-BE05-441E-B6D4-F43AE58C14DF}"/>
    <cellStyle name="Currency 195" xfId="363" xr:uid="{00000000-0005-0000-0000-00006A010000}"/>
    <cellStyle name="Currency 195 2" xfId="1057" xr:uid="{71F66889-CF27-4918-9E03-B7CB86438011}"/>
    <cellStyle name="Currency 196" xfId="364" xr:uid="{00000000-0005-0000-0000-00006B010000}"/>
    <cellStyle name="Currency 196 2" xfId="1056" xr:uid="{831D18D7-E86B-42E8-B88E-481AE98B7AE3}"/>
    <cellStyle name="Currency 197" xfId="365" xr:uid="{00000000-0005-0000-0000-00006C010000}"/>
    <cellStyle name="Currency 197 2" xfId="1055" xr:uid="{4ED09CFA-5EA0-41A5-88A7-38B7572FA9EB}"/>
    <cellStyle name="Currency 198" xfId="366" xr:uid="{00000000-0005-0000-0000-00006D010000}"/>
    <cellStyle name="Currency 198 2" xfId="1054" xr:uid="{E2D13D56-A0E4-432F-9E19-E9A5B78591EE}"/>
    <cellStyle name="Currency 199" xfId="367" xr:uid="{00000000-0005-0000-0000-00006E010000}"/>
    <cellStyle name="Currency 199 2" xfId="1053" xr:uid="{FFCBBBE5-1B30-4CD5-90E8-A6E53E8D4BA8}"/>
    <cellStyle name="Currency 2" xfId="368" xr:uid="{00000000-0005-0000-0000-00006F010000}"/>
    <cellStyle name="Currency 2 2" xfId="1052" xr:uid="{A9AE31B1-8E03-4D62-972F-4EDDB2670337}"/>
    <cellStyle name="Currency 20" xfId="369" xr:uid="{00000000-0005-0000-0000-000070010000}"/>
    <cellStyle name="Currency 20 2" xfId="1051" xr:uid="{B9ED6EAD-F711-47C4-9FAE-C884E4CA8B9A}"/>
    <cellStyle name="Currency 200" xfId="370" xr:uid="{00000000-0005-0000-0000-000071010000}"/>
    <cellStyle name="Currency 200 2" xfId="1050" xr:uid="{C0235F5C-A8CB-41E6-90A5-6DDE79C4CC1C}"/>
    <cellStyle name="Currency 201" xfId="371" xr:uid="{00000000-0005-0000-0000-000072010000}"/>
    <cellStyle name="Currency 201 2" xfId="1049" xr:uid="{F6A950D9-BA15-4E63-9E9A-73837ABB7F80}"/>
    <cellStyle name="Currency 202" xfId="372" xr:uid="{00000000-0005-0000-0000-000073010000}"/>
    <cellStyle name="Currency 202 2" xfId="1039" xr:uid="{FACC25C5-BD36-47EA-8C44-6680563DF2B7}"/>
    <cellStyle name="Currency 203" xfId="373" xr:uid="{00000000-0005-0000-0000-000074010000}"/>
    <cellStyle name="Currency 203 2" xfId="1028" xr:uid="{338DF82C-F8C5-4868-BD5A-99EF035D27BB}"/>
    <cellStyle name="Currency 204" xfId="374" xr:uid="{00000000-0005-0000-0000-000075010000}"/>
    <cellStyle name="Currency 204 2" xfId="1017" xr:uid="{370181F9-44A2-460C-AA50-428C38E08BE7}"/>
    <cellStyle name="Currency 205" xfId="375" xr:uid="{00000000-0005-0000-0000-000076010000}"/>
    <cellStyle name="Currency 205 2" xfId="1016" xr:uid="{31F230EB-B21A-4E8D-A3E7-174C3DA2930A}"/>
    <cellStyle name="Currency 206" xfId="376" xr:uid="{00000000-0005-0000-0000-000077010000}"/>
    <cellStyle name="Currency 206 2" xfId="1015" xr:uid="{02541FF5-84AE-41FD-B807-547231DA31DB}"/>
    <cellStyle name="Currency 207" xfId="377" xr:uid="{00000000-0005-0000-0000-000078010000}"/>
    <cellStyle name="Currency 207 2" xfId="1014" xr:uid="{135960D3-1AA5-48A3-9DEC-688D6976EF37}"/>
    <cellStyle name="Currency 208" xfId="378" xr:uid="{00000000-0005-0000-0000-000079010000}"/>
    <cellStyle name="Currency 208 2" xfId="1013" xr:uid="{3837878C-EB7B-496D-A1E0-E2094DF8C575}"/>
    <cellStyle name="Currency 209" xfId="379" xr:uid="{00000000-0005-0000-0000-00007A010000}"/>
    <cellStyle name="Currency 209 2" xfId="1012" xr:uid="{5BB57F07-C46E-4757-823A-1BCEA5B02B6D}"/>
    <cellStyle name="Currency 21" xfId="380" xr:uid="{00000000-0005-0000-0000-00007B010000}"/>
    <cellStyle name="Currency 21 2" xfId="1011" xr:uid="{9568314B-439F-4822-B1CE-A70D8D6ECDE5}"/>
    <cellStyle name="Currency 210" xfId="381" xr:uid="{00000000-0005-0000-0000-00007C010000}"/>
    <cellStyle name="Currency 210 2" xfId="1010" xr:uid="{641D0246-967A-4320-A696-6CE43460EB80}"/>
    <cellStyle name="Currency 211" xfId="382" xr:uid="{00000000-0005-0000-0000-00007D010000}"/>
    <cellStyle name="Currency 211 2" xfId="1009" xr:uid="{F30D85C0-31B8-40B4-96F1-AA1B354C95C5}"/>
    <cellStyle name="Currency 212" xfId="383" xr:uid="{00000000-0005-0000-0000-00007E010000}"/>
    <cellStyle name="Currency 212 2" xfId="1008" xr:uid="{B4C82EEA-069B-49E8-9993-79FB3DFC0DBF}"/>
    <cellStyle name="Currency 213" xfId="384" xr:uid="{00000000-0005-0000-0000-00007F010000}"/>
    <cellStyle name="Currency 213 2" xfId="1007" xr:uid="{B2B874FC-8754-40F2-9F35-0776FD00081B}"/>
    <cellStyle name="Currency 214" xfId="385" xr:uid="{00000000-0005-0000-0000-000080010000}"/>
    <cellStyle name="Currency 214 2" xfId="1006" xr:uid="{CFEB212B-F8DC-476A-8584-1847C930B8FA}"/>
    <cellStyle name="Currency 215" xfId="386" xr:uid="{00000000-0005-0000-0000-000081010000}"/>
    <cellStyle name="Currency 215 2" xfId="1005" xr:uid="{1FF75762-7305-4208-9EF8-E88673F5EBE0}"/>
    <cellStyle name="Currency 216" xfId="387" xr:uid="{00000000-0005-0000-0000-000082010000}"/>
    <cellStyle name="Currency 216 2" xfId="1004" xr:uid="{9B5C5BE5-D6F7-47B5-84BA-B1407FF1EEF7}"/>
    <cellStyle name="Currency 217" xfId="388" xr:uid="{00000000-0005-0000-0000-000083010000}"/>
    <cellStyle name="Currency 217 2" xfId="1003" xr:uid="{2612C190-1891-41E5-B37C-1E2D1B9CD472}"/>
    <cellStyle name="Currency 218" xfId="389" xr:uid="{00000000-0005-0000-0000-000084010000}"/>
    <cellStyle name="Currency 218 2" xfId="1002" xr:uid="{1276F5B3-3716-40E5-9DE0-0A661BBB1E42}"/>
    <cellStyle name="Currency 219" xfId="390" xr:uid="{00000000-0005-0000-0000-000085010000}"/>
    <cellStyle name="Currency 219 2" xfId="1001" xr:uid="{524B409F-2035-4EA4-9789-834674A961B1}"/>
    <cellStyle name="Currency 22" xfId="391" xr:uid="{00000000-0005-0000-0000-000086010000}"/>
    <cellStyle name="Currency 22 2" xfId="1000" xr:uid="{FFB068AB-4EAD-45B5-BEAB-3550C65A1FD4}"/>
    <cellStyle name="Currency 220" xfId="392" xr:uid="{00000000-0005-0000-0000-000087010000}"/>
    <cellStyle name="Currency 220 2" xfId="999" xr:uid="{0F30E13E-4909-47F1-88AF-07618F5A5276}"/>
    <cellStyle name="Currency 221" xfId="393" xr:uid="{00000000-0005-0000-0000-000088010000}"/>
    <cellStyle name="Currency 221 2" xfId="998" xr:uid="{731CA2B3-6BF0-4096-8E2C-01294E35BAB0}"/>
    <cellStyle name="Currency 222" xfId="394" xr:uid="{00000000-0005-0000-0000-000089010000}"/>
    <cellStyle name="Currency 222 2" xfId="997" xr:uid="{0B1D7FA8-6FF2-4748-B1DB-7D83014E420B}"/>
    <cellStyle name="Currency 223" xfId="395" xr:uid="{00000000-0005-0000-0000-00008A010000}"/>
    <cellStyle name="Currency 223 2" xfId="996" xr:uid="{991A6810-DBA6-458E-AA95-10C4AE2F4748}"/>
    <cellStyle name="Currency 23" xfId="396" xr:uid="{00000000-0005-0000-0000-00008B010000}"/>
    <cellStyle name="Currency 23 2" xfId="995" xr:uid="{9364F627-CCA2-4E12-8545-44383E65210E}"/>
    <cellStyle name="Currency 24" xfId="397" xr:uid="{00000000-0005-0000-0000-00008C010000}"/>
    <cellStyle name="Currency 24 2" xfId="994" xr:uid="{C4D4E129-FD57-41B5-9CDB-6661A6D7F201}"/>
    <cellStyle name="Currency 25" xfId="398" xr:uid="{00000000-0005-0000-0000-00008D010000}"/>
    <cellStyle name="Currency 25 2" xfId="993" xr:uid="{151FE5C6-B670-4175-B1E2-E1B0B1FC1017}"/>
    <cellStyle name="Currency 26" xfId="399" xr:uid="{00000000-0005-0000-0000-00008E010000}"/>
    <cellStyle name="Currency 26 2" xfId="992" xr:uid="{68EA29C8-B6DA-4842-9C1F-2146A9730E90}"/>
    <cellStyle name="Currency 27" xfId="400" xr:uid="{00000000-0005-0000-0000-00008F010000}"/>
    <cellStyle name="Currency 27 2" xfId="991" xr:uid="{B6DF4EF4-6DB1-4D82-B506-986DAC624981}"/>
    <cellStyle name="Currency 28" xfId="401" xr:uid="{00000000-0005-0000-0000-000090010000}"/>
    <cellStyle name="Currency 28 2" xfId="990" xr:uid="{2801AA99-04AE-4E35-8ED8-4219E9E61DE7}"/>
    <cellStyle name="Currency 29" xfId="402" xr:uid="{00000000-0005-0000-0000-000091010000}"/>
    <cellStyle name="Currency 29 2" xfId="989" xr:uid="{1F812813-1353-447E-9997-E1CC4BEFE33C}"/>
    <cellStyle name="Currency 3" xfId="403" xr:uid="{00000000-0005-0000-0000-000092010000}"/>
    <cellStyle name="Currency 3 2" xfId="988" xr:uid="{7834E4DE-A998-44F6-A60C-875A7A641C05}"/>
    <cellStyle name="Currency 30" xfId="404" xr:uid="{00000000-0005-0000-0000-000093010000}"/>
    <cellStyle name="Currency 30 2" xfId="987" xr:uid="{289F8272-3533-42F6-A88E-C7E53CAF4A3D}"/>
    <cellStyle name="Currency 31" xfId="405" xr:uid="{00000000-0005-0000-0000-000094010000}"/>
    <cellStyle name="Currency 31 2" xfId="986" xr:uid="{8871686B-A281-4B7C-A514-3C20E9D9F927}"/>
    <cellStyle name="Currency 32" xfId="406" xr:uid="{00000000-0005-0000-0000-000095010000}"/>
    <cellStyle name="Currency 32 2" xfId="985" xr:uid="{C9521164-B53E-4590-BA73-8C6DE43FA31F}"/>
    <cellStyle name="Currency 33" xfId="407" xr:uid="{00000000-0005-0000-0000-000096010000}"/>
    <cellStyle name="Currency 33 2" xfId="984" xr:uid="{96859F6F-D2B8-4A58-A4B3-E5BB20C8BB71}"/>
    <cellStyle name="Currency 34" xfId="408" xr:uid="{00000000-0005-0000-0000-000097010000}"/>
    <cellStyle name="Currency 34 2" xfId="983" xr:uid="{9F7FF71D-BCAD-41F4-AF9C-A8649D027192}"/>
    <cellStyle name="Currency 35" xfId="409" xr:uid="{00000000-0005-0000-0000-000098010000}"/>
    <cellStyle name="Currency 35 2" xfId="982" xr:uid="{A23E4454-7844-4B33-B20C-E6AF63FCA73F}"/>
    <cellStyle name="Currency 36" xfId="410" xr:uid="{00000000-0005-0000-0000-000099010000}"/>
    <cellStyle name="Currency 36 2" xfId="981" xr:uid="{8A21B16C-F007-4922-9BBF-F41BE8171EC9}"/>
    <cellStyle name="Currency 37" xfId="411" xr:uid="{00000000-0005-0000-0000-00009A010000}"/>
    <cellStyle name="Currency 37 2" xfId="980" xr:uid="{62872353-3D8D-4CD5-B5CC-6770FC5ED50F}"/>
    <cellStyle name="Currency 38" xfId="412" xr:uid="{00000000-0005-0000-0000-00009B010000}"/>
    <cellStyle name="Currency 38 2" xfId="979" xr:uid="{AA7AE928-6391-49BA-BFBE-AE647BA20AB5}"/>
    <cellStyle name="Currency 39" xfId="413" xr:uid="{00000000-0005-0000-0000-00009C010000}"/>
    <cellStyle name="Currency 39 2" xfId="978" xr:uid="{F435140A-17B5-4599-8AD6-1DD321F48C30}"/>
    <cellStyle name="Currency 4" xfId="414" xr:uid="{00000000-0005-0000-0000-00009D010000}"/>
    <cellStyle name="Currency 4 2" xfId="977" xr:uid="{B0CCFF95-B2E9-482F-8F7C-0C7275F15FB2}"/>
    <cellStyle name="Currency 40" xfId="415" xr:uid="{00000000-0005-0000-0000-00009E010000}"/>
    <cellStyle name="Currency 40 2" xfId="976" xr:uid="{8C047E56-E38D-4CA3-8ED0-29241D02E41F}"/>
    <cellStyle name="Currency 41" xfId="416" xr:uid="{00000000-0005-0000-0000-00009F010000}"/>
    <cellStyle name="Currency 41 2" xfId="972" xr:uid="{9721BD4C-3EFD-485B-9D24-8DFD9617E9A4}"/>
    <cellStyle name="Currency 42" xfId="417" xr:uid="{00000000-0005-0000-0000-0000A0010000}"/>
    <cellStyle name="Currency 42 2" xfId="971" xr:uid="{059D1BDF-7AEB-4D4B-B320-6B1E2ECB5A59}"/>
    <cellStyle name="Currency 43" xfId="418" xr:uid="{00000000-0005-0000-0000-0000A1010000}"/>
    <cellStyle name="Currency 43 2" xfId="960" xr:uid="{F7872EB0-9749-4631-9EDA-51F24F075F97}"/>
    <cellStyle name="Currency 44" xfId="419" xr:uid="{00000000-0005-0000-0000-0000A2010000}"/>
    <cellStyle name="Currency 44 2" xfId="950" xr:uid="{C259A0E4-9535-4CF6-8941-92CF6049D275}"/>
    <cellStyle name="Currency 45" xfId="420" xr:uid="{00000000-0005-0000-0000-0000A3010000}"/>
    <cellStyle name="Currency 45 2" xfId="949" xr:uid="{C32216F4-03A7-4D9A-8323-5B429438D51A}"/>
    <cellStyle name="Currency 46" xfId="421" xr:uid="{00000000-0005-0000-0000-0000A4010000}"/>
    <cellStyle name="Currency 46 2" xfId="948" xr:uid="{8D167523-46C1-461E-85C3-94EFB1D2A082}"/>
    <cellStyle name="Currency 47" xfId="422" xr:uid="{00000000-0005-0000-0000-0000A5010000}"/>
    <cellStyle name="Currency 47 2" xfId="947" xr:uid="{4D7DCD8A-29B3-4B43-8CE6-0A174CA09859}"/>
    <cellStyle name="Currency 48" xfId="423" xr:uid="{00000000-0005-0000-0000-0000A6010000}"/>
    <cellStyle name="Currency 48 2" xfId="946" xr:uid="{E15C5A26-C276-46D9-AD17-097BB478368F}"/>
    <cellStyle name="Currency 49" xfId="424" xr:uid="{00000000-0005-0000-0000-0000A7010000}"/>
    <cellStyle name="Currency 49 2" xfId="945" xr:uid="{C098A900-4C62-4974-B4E6-55E071DC1581}"/>
    <cellStyle name="Currency 5" xfId="425" xr:uid="{00000000-0005-0000-0000-0000A8010000}"/>
    <cellStyle name="Currency 5 2" xfId="944" xr:uid="{54830BCC-08FC-4E51-8FF7-47C0F7F56AA2}"/>
    <cellStyle name="Currency 50" xfId="426" xr:uid="{00000000-0005-0000-0000-0000A9010000}"/>
    <cellStyle name="Currency 50 2" xfId="943" xr:uid="{D139938A-83D8-493A-BB3E-0CEFF63270C7}"/>
    <cellStyle name="Currency 51" xfId="427" xr:uid="{00000000-0005-0000-0000-0000AA010000}"/>
    <cellStyle name="Currency 51 2" xfId="942" xr:uid="{E09F71BB-DBC6-4948-8A48-28955DCB9F41}"/>
    <cellStyle name="Currency 52" xfId="428" xr:uid="{00000000-0005-0000-0000-0000AB010000}"/>
    <cellStyle name="Currency 52 2" xfId="941" xr:uid="{D658A514-463C-4AEF-BD42-7668AC356147}"/>
    <cellStyle name="Currency 53" xfId="429" xr:uid="{00000000-0005-0000-0000-0000AC010000}"/>
    <cellStyle name="Currency 53 2" xfId="940" xr:uid="{0AEBA90A-CFFF-4132-9DEA-298F29370E11}"/>
    <cellStyle name="Currency 54" xfId="430" xr:uid="{00000000-0005-0000-0000-0000AD010000}"/>
    <cellStyle name="Currency 54 2" xfId="939" xr:uid="{0415D069-E4C0-4357-BF1F-A7BD0C64437E}"/>
    <cellStyle name="Currency 55" xfId="431" xr:uid="{00000000-0005-0000-0000-0000AE010000}"/>
    <cellStyle name="Currency 55 2" xfId="938" xr:uid="{1843399E-B3A4-429D-B5B9-8FE20E8B2D06}"/>
    <cellStyle name="Currency 56" xfId="432" xr:uid="{00000000-0005-0000-0000-0000AF010000}"/>
    <cellStyle name="Currency 56 2" xfId="937" xr:uid="{31A789F9-B2F1-4F01-A43E-F5E36CA21EB1}"/>
    <cellStyle name="Currency 57" xfId="433" xr:uid="{00000000-0005-0000-0000-0000B0010000}"/>
    <cellStyle name="Currency 57 2" xfId="936" xr:uid="{26B2B748-F0CD-479E-B843-03138E156D27}"/>
    <cellStyle name="Currency 58" xfId="434" xr:uid="{00000000-0005-0000-0000-0000B1010000}"/>
    <cellStyle name="Currency 58 2" xfId="935" xr:uid="{FBF5C885-4CB1-4501-9D9F-A5D1DD8E8320}"/>
    <cellStyle name="Currency 59" xfId="435" xr:uid="{00000000-0005-0000-0000-0000B2010000}"/>
    <cellStyle name="Currency 59 2" xfId="934" xr:uid="{EF223014-41A4-4B23-B6E3-FD98B777B9F1}"/>
    <cellStyle name="Currency 6" xfId="436" xr:uid="{00000000-0005-0000-0000-0000B3010000}"/>
    <cellStyle name="Currency 6 2" xfId="933" xr:uid="{D2955F72-0D65-414C-8B78-F443C06AC19E}"/>
    <cellStyle name="Currency 60" xfId="437" xr:uid="{00000000-0005-0000-0000-0000B4010000}"/>
    <cellStyle name="Currency 60 2" xfId="932" xr:uid="{9EE153CD-0BD5-4B7A-8BB3-A57DB1468A8B}"/>
    <cellStyle name="Currency 61" xfId="438" xr:uid="{00000000-0005-0000-0000-0000B5010000}"/>
    <cellStyle name="Currency 61 2" xfId="931" xr:uid="{94CF3EA7-930A-41BD-B51C-8F30084F5B24}"/>
    <cellStyle name="Currency 62" xfId="439" xr:uid="{00000000-0005-0000-0000-0000B6010000}"/>
    <cellStyle name="Currency 62 2" xfId="930" xr:uid="{44BCA4AC-EC5C-4FA3-82EA-F57F23266E63}"/>
    <cellStyle name="Currency 63" xfId="440" xr:uid="{00000000-0005-0000-0000-0000B7010000}"/>
    <cellStyle name="Currency 63 2" xfId="929" xr:uid="{D768F22A-5C35-4B00-9F31-329CBD3C1C48}"/>
    <cellStyle name="Currency 64" xfId="441" xr:uid="{00000000-0005-0000-0000-0000B8010000}"/>
    <cellStyle name="Currency 64 2" xfId="928" xr:uid="{B439CB9D-2C3A-4673-97A8-9B176F981C2C}"/>
    <cellStyle name="Currency 65" xfId="442" xr:uid="{00000000-0005-0000-0000-0000B9010000}"/>
    <cellStyle name="Currency 65 2" xfId="927" xr:uid="{4E7E1349-3C92-4238-B4B4-745AAD4882BF}"/>
    <cellStyle name="Currency 66" xfId="443" xr:uid="{00000000-0005-0000-0000-0000BA010000}"/>
    <cellStyle name="Currency 66 2" xfId="926" xr:uid="{9BA6DDE3-A3E8-4DDF-B7DF-59BF699DE63F}"/>
    <cellStyle name="Currency 67" xfId="444" xr:uid="{00000000-0005-0000-0000-0000BB010000}"/>
    <cellStyle name="Currency 67 2" xfId="925" xr:uid="{539B9106-667A-4822-9E02-CE530F061B9A}"/>
    <cellStyle name="Currency 68" xfId="445" xr:uid="{00000000-0005-0000-0000-0000BC010000}"/>
    <cellStyle name="Currency 68 2" xfId="924" xr:uid="{9A985515-1930-44E5-BF0A-D0BB81DC74A2}"/>
    <cellStyle name="Currency 69" xfId="446" xr:uid="{00000000-0005-0000-0000-0000BD010000}"/>
    <cellStyle name="Currency 69 2" xfId="923" xr:uid="{CE0C1504-22C3-4D7A-B52F-1B0EB49B4CCE}"/>
    <cellStyle name="Currency 7" xfId="447" xr:uid="{00000000-0005-0000-0000-0000BE010000}"/>
    <cellStyle name="Currency 7 2" xfId="922" xr:uid="{E02F0D66-A217-4F80-965F-C243810F341B}"/>
    <cellStyle name="Currency 70" xfId="448" xr:uid="{00000000-0005-0000-0000-0000BF010000}"/>
    <cellStyle name="Currency 70 2" xfId="921" xr:uid="{B52BB9C5-2ABE-442E-A9CF-5B50A5B3F211}"/>
    <cellStyle name="Currency 71" xfId="449" xr:uid="{00000000-0005-0000-0000-0000C0010000}"/>
    <cellStyle name="Currency 71 2" xfId="920" xr:uid="{29C7CC50-B71F-4102-B223-4582901EF732}"/>
    <cellStyle name="Currency 72" xfId="450" xr:uid="{00000000-0005-0000-0000-0000C1010000}"/>
    <cellStyle name="Currency 72 2" xfId="919" xr:uid="{5A730D17-30D9-4991-8BCC-3CC4EB7FE431}"/>
    <cellStyle name="Currency 73" xfId="451" xr:uid="{00000000-0005-0000-0000-0000C2010000}"/>
    <cellStyle name="Currency 73 2" xfId="918" xr:uid="{1DD1AEAF-93F9-42F0-BE66-2E106FF1AC7F}"/>
    <cellStyle name="Currency 74" xfId="452" xr:uid="{00000000-0005-0000-0000-0000C3010000}"/>
    <cellStyle name="Currency 74 2" xfId="917" xr:uid="{B281C388-ED9A-4E69-86B3-8421647D501D}"/>
    <cellStyle name="Currency 75" xfId="453" xr:uid="{00000000-0005-0000-0000-0000C4010000}"/>
    <cellStyle name="Currency 75 2" xfId="916" xr:uid="{9F72EC25-A261-4F91-826E-CB50325C3CDB}"/>
    <cellStyle name="Currency 76" xfId="454" xr:uid="{00000000-0005-0000-0000-0000C5010000}"/>
    <cellStyle name="Currency 76 2" xfId="915" xr:uid="{ED661EF2-D42D-4222-8590-B9B74AA32525}"/>
    <cellStyle name="Currency 77" xfId="455" xr:uid="{00000000-0005-0000-0000-0000C6010000}"/>
    <cellStyle name="Currency 77 2" xfId="914" xr:uid="{81D8C82A-4805-46F9-9244-3AE7CE93B4FB}"/>
    <cellStyle name="Currency 78" xfId="456" xr:uid="{00000000-0005-0000-0000-0000C7010000}"/>
    <cellStyle name="Currency 78 2" xfId="913" xr:uid="{3A604674-77DE-4D1D-B1F0-9261AC98445F}"/>
    <cellStyle name="Currency 79" xfId="457" xr:uid="{00000000-0005-0000-0000-0000C8010000}"/>
    <cellStyle name="Currency 79 2" xfId="912" xr:uid="{F5FA3AA7-E08D-44E2-B2B7-B29E4B918B53}"/>
    <cellStyle name="Currency 8" xfId="458" xr:uid="{00000000-0005-0000-0000-0000C9010000}"/>
    <cellStyle name="Currency 8 2" xfId="911" xr:uid="{6E2A705A-1838-401D-8E37-0992BCD45C4B}"/>
    <cellStyle name="Currency 80" xfId="459" xr:uid="{00000000-0005-0000-0000-0000CA010000}"/>
    <cellStyle name="Currency 80 2" xfId="910" xr:uid="{395362CC-151D-475E-8E6A-CBC50306D3BF}"/>
    <cellStyle name="Currency 81" xfId="460" xr:uid="{00000000-0005-0000-0000-0000CB010000}"/>
    <cellStyle name="Currency 81 2" xfId="909" xr:uid="{CEA2514B-8A28-478A-A353-7E9253AC54BC}"/>
    <cellStyle name="Currency 82" xfId="461" xr:uid="{00000000-0005-0000-0000-0000CC010000}"/>
    <cellStyle name="Currency 82 2" xfId="908" xr:uid="{C053D039-E5F4-433F-B3F9-D06716D50659}"/>
    <cellStyle name="Currency 83" xfId="462" xr:uid="{00000000-0005-0000-0000-0000CD010000}"/>
    <cellStyle name="Currency 83 2" xfId="907" xr:uid="{27B5BEDB-1C09-480B-B436-2C7E79FD854E}"/>
    <cellStyle name="Currency 84" xfId="463" xr:uid="{00000000-0005-0000-0000-0000CE010000}"/>
    <cellStyle name="Currency 84 2" xfId="906" xr:uid="{5C196911-479D-4131-8A78-FEC68F87EC61}"/>
    <cellStyle name="Currency 85" xfId="464" xr:uid="{00000000-0005-0000-0000-0000CF010000}"/>
    <cellStyle name="Currency 85 2" xfId="905" xr:uid="{80839EB7-5A16-4270-98F4-6143396411FF}"/>
    <cellStyle name="Currency 86" xfId="465" xr:uid="{00000000-0005-0000-0000-0000D0010000}"/>
    <cellStyle name="Currency 86 2" xfId="904" xr:uid="{B1BD94D9-33D5-43DC-9D67-0283865E87D3}"/>
    <cellStyle name="Currency 87" xfId="466" xr:uid="{00000000-0005-0000-0000-0000D1010000}"/>
    <cellStyle name="Currency 87 2" xfId="903" xr:uid="{3B041C96-D6E9-4A9E-A98C-E8979E2662D1}"/>
    <cellStyle name="Currency 88" xfId="467" xr:uid="{00000000-0005-0000-0000-0000D2010000}"/>
    <cellStyle name="Currency 88 2" xfId="902" xr:uid="{60E76F67-8519-4CC7-941C-35AD936BFB72}"/>
    <cellStyle name="Currency 89" xfId="468" xr:uid="{00000000-0005-0000-0000-0000D3010000}"/>
    <cellStyle name="Currency 89 2" xfId="901" xr:uid="{4ACDD102-046A-4601-A13E-603296DF319D}"/>
    <cellStyle name="Currency 9" xfId="469" xr:uid="{00000000-0005-0000-0000-0000D4010000}"/>
    <cellStyle name="Currency 9 2" xfId="900" xr:uid="{45F4F4C5-F7CE-4D8F-A4C2-6D8EADFBB34F}"/>
    <cellStyle name="Currency 90" xfId="470" xr:uid="{00000000-0005-0000-0000-0000D5010000}"/>
    <cellStyle name="Currency 90 2" xfId="899" xr:uid="{3FD9CF51-66F7-4D30-AFA3-1AD67E87FEA9}"/>
    <cellStyle name="Currency 91" xfId="471" xr:uid="{00000000-0005-0000-0000-0000D6010000}"/>
    <cellStyle name="Currency 91 2" xfId="898" xr:uid="{03B1776D-3DC9-417D-87D9-C48E0B3931F0}"/>
    <cellStyle name="Currency 92" xfId="472" xr:uid="{00000000-0005-0000-0000-0000D7010000}"/>
    <cellStyle name="Currency 92 2" xfId="897" xr:uid="{F2C97EFE-3ABE-4D34-9F7B-856222F7CFCC}"/>
    <cellStyle name="Currency 93" xfId="473" xr:uid="{00000000-0005-0000-0000-0000D8010000}"/>
    <cellStyle name="Currency 93 2" xfId="896" xr:uid="{1B7AA811-2B9C-4A98-BC0C-5AA11160E65F}"/>
    <cellStyle name="Currency 94" xfId="474" xr:uid="{00000000-0005-0000-0000-0000D9010000}"/>
    <cellStyle name="Currency 94 2" xfId="895" xr:uid="{FF8AE562-F10B-420F-BF21-B3CAD7E062F5}"/>
    <cellStyle name="Currency 95" xfId="475" xr:uid="{00000000-0005-0000-0000-0000DA010000}"/>
    <cellStyle name="Currency 95 2" xfId="894" xr:uid="{2434A684-EF6D-44E1-B6F7-05F48F5BF736}"/>
    <cellStyle name="Currency 96" xfId="476" xr:uid="{00000000-0005-0000-0000-0000DB010000}"/>
    <cellStyle name="Currency 96 2" xfId="893" xr:uid="{3359576C-C3F1-42F6-BB76-FC4B1EBC11DC}"/>
    <cellStyle name="Currency 97" xfId="477" xr:uid="{00000000-0005-0000-0000-0000DC010000}"/>
    <cellStyle name="Currency 97 2" xfId="892" xr:uid="{0D935D82-B2EE-4C46-BE3F-97D703BCFB03}"/>
    <cellStyle name="Currency 98" xfId="478" xr:uid="{00000000-0005-0000-0000-0000DD010000}"/>
    <cellStyle name="Currency 98 2" xfId="891" xr:uid="{6978DC74-F77B-4D24-BFC9-BFC6516B3EDE}"/>
    <cellStyle name="Currency 99" xfId="479" xr:uid="{00000000-0005-0000-0000-0000DE010000}"/>
    <cellStyle name="Currency 99 2" xfId="890" xr:uid="{EB535654-33F5-4BFF-90CA-E4E24249D37B}"/>
    <cellStyle name="Excel Built-in Normal" xfId="480" xr:uid="{00000000-0005-0000-0000-0000DF010000}"/>
    <cellStyle name="Explanatory Text 2" xfId="481" xr:uid="{00000000-0005-0000-0000-0000E0010000}"/>
    <cellStyle name="Explanatory Text 2 2" xfId="889" xr:uid="{79CD53BF-08F3-4FDC-85B5-2180F1010BF6}"/>
    <cellStyle name="Good 2" xfId="482" xr:uid="{00000000-0005-0000-0000-0000E1010000}"/>
    <cellStyle name="Good 2 2" xfId="781" xr:uid="{D7E97365-A8E0-4CDB-9632-773DE84E387D}"/>
    <cellStyle name="Good 2 3" xfId="888" xr:uid="{39D44350-488A-4395-8A2A-AC875E923B1C}"/>
    <cellStyle name="Heading 1 2" xfId="483" xr:uid="{00000000-0005-0000-0000-0000E2010000}"/>
    <cellStyle name="Heading 1 2 2" xfId="887" xr:uid="{EB1BBA60-B175-4034-85A3-156007819A6D}"/>
    <cellStyle name="Heading 2 2" xfId="484" xr:uid="{00000000-0005-0000-0000-0000E3010000}"/>
    <cellStyle name="Heading 2 2 2" xfId="782" xr:uid="{68A3CEC6-960C-4DBB-9E7B-C29B4389534D}"/>
    <cellStyle name="Heading 2 2 3" xfId="886" xr:uid="{281C10E6-37AD-4C09-BC02-79C0A34E3E16}"/>
    <cellStyle name="Heading 3 2" xfId="485" xr:uid="{00000000-0005-0000-0000-0000E4010000}"/>
    <cellStyle name="Heading 3 2 2" xfId="885" xr:uid="{008DB16E-D4FF-40F2-AD91-49B6CE614D61}"/>
    <cellStyle name="Heading 4 2" xfId="486" xr:uid="{00000000-0005-0000-0000-0000E5010000}"/>
    <cellStyle name="Heading 4 2 2" xfId="884" xr:uid="{30761C6E-4979-4339-911D-A7A804C0C08C}"/>
    <cellStyle name="Hyperlink" xfId="487" builtinId="8"/>
    <cellStyle name="Hyperlink 2" xfId="488" xr:uid="{00000000-0005-0000-0000-0000E7010000}"/>
    <cellStyle name="Hyperlink 2 2" xfId="784" xr:uid="{E7010C05-50AB-4768-AFB7-5F0EA86C2260}"/>
    <cellStyle name="Hyperlink 2 3" xfId="882" xr:uid="{6E7911F6-5A23-4886-A19A-530090D53D12}"/>
    <cellStyle name="Hyperlink 3" xfId="489" xr:uid="{00000000-0005-0000-0000-0000E8010000}"/>
    <cellStyle name="Hyperlink 3 2" xfId="881" xr:uid="{3041E5BD-EFAF-43B6-A3F8-8FCB6340A00E}"/>
    <cellStyle name="Hyperlink 4" xfId="490" xr:uid="{00000000-0005-0000-0000-0000E9010000}"/>
    <cellStyle name="Hyperlink 4 2" xfId="785" xr:uid="{C81FEB0C-DB20-4B84-9C3E-B80D7F252B6E}"/>
    <cellStyle name="Hyperlink 4 3" xfId="880" xr:uid="{F4C88D4D-FDD9-4CCF-B24D-3AB3738D1400}"/>
    <cellStyle name="Hyperlink 5" xfId="491" xr:uid="{00000000-0005-0000-0000-0000EA010000}"/>
    <cellStyle name="Hyperlink 5 2" xfId="492" xr:uid="{00000000-0005-0000-0000-0000EB010000}"/>
    <cellStyle name="Hyperlink 5 2 2" xfId="878" xr:uid="{5D8F44A4-55F5-436D-A8F7-2C01C8176251}"/>
    <cellStyle name="Hyperlink 5 3" xfId="786" xr:uid="{6E9B4F68-A0E4-4A49-9D04-2B3327BC2F3A}"/>
    <cellStyle name="Hyperlink 5 4" xfId="879" xr:uid="{3B1C9AA9-B688-4D37-830F-87284CA84C86}"/>
    <cellStyle name="Hyperlink 6" xfId="493" xr:uid="{00000000-0005-0000-0000-0000EC010000}"/>
    <cellStyle name="Hyperlink 6 2" xfId="787" xr:uid="{F48C3818-EBB3-4424-B33D-2FBB0A226D48}"/>
    <cellStyle name="Hyperlink 6 3" xfId="877" xr:uid="{2C2D8C89-54D5-4ACD-B5BF-4F77C48CD07C}"/>
    <cellStyle name="Hyperlink 7" xfId="494" xr:uid="{00000000-0005-0000-0000-0000ED010000}"/>
    <cellStyle name="Hyperlink 7 2" xfId="788" xr:uid="{2EEF4B07-F82B-435F-B14F-ACC57F72D270}"/>
    <cellStyle name="Hyperlink 7 3" xfId="876" xr:uid="{9C4F4071-E5CA-4F20-AF8F-D7C06525BA5C}"/>
    <cellStyle name="Hyperlink 8" xfId="783" xr:uid="{4B89B6E6-C188-428E-9525-19BC15F40C76}"/>
    <cellStyle name="Hyperlink 9" xfId="883" xr:uid="{2EE6D99F-3925-4DD1-9FD4-8FBFEE873BF7}"/>
    <cellStyle name="Input 2" xfId="495" xr:uid="{00000000-0005-0000-0000-0000EE010000}"/>
    <cellStyle name="Input 2 2" xfId="789" xr:uid="{B2DE6DE9-3E66-4857-A530-92FA249C038D}"/>
    <cellStyle name="Input 2 3" xfId="875" xr:uid="{BA4613C8-CE1B-42A6-854C-87931D716FED}"/>
    <cellStyle name="Linked Cell 2" xfId="496" xr:uid="{00000000-0005-0000-0000-0000EF010000}"/>
    <cellStyle name="Linked Cell 2 2" xfId="874" xr:uid="{048FD641-9029-46F4-A2EA-DBFC5F180060}"/>
    <cellStyle name="Neutral 2" xfId="497" xr:uid="{00000000-0005-0000-0000-0000F0010000}"/>
    <cellStyle name="Neutral 2 2" xfId="790" xr:uid="{9BB44470-98CA-4ADD-A0F1-E96A7A956F06}"/>
    <cellStyle name="Neutral 2 3" xfId="873" xr:uid="{BBEB709D-439C-4497-B6E7-E2598F9C12C3}"/>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2 2" xfId="868" xr:uid="{ACA3E8AC-361D-4C49-B26B-B7C715AF8ABF}"/>
    <cellStyle name="Normal 13 2 2 2 3" xfId="507" xr:uid="{00000000-0005-0000-0000-0000FB010000}"/>
    <cellStyle name="Normal 13 2 2 2 3 2" xfId="867" xr:uid="{410CEEF8-2988-4682-B06C-90695B5C7EB1}"/>
    <cellStyle name="Normal 13 2 2 2 4" xfId="869" xr:uid="{A29030E6-C509-4844-9A94-51CC66F0C31C}"/>
    <cellStyle name="Normal 13 2 2 3" xfId="870" xr:uid="{FA57203E-0DCD-4A66-AF5E-74D2C33297A6}"/>
    <cellStyle name="Normal 13 2 3" xfId="508" xr:uid="{00000000-0005-0000-0000-0000FC010000}"/>
    <cellStyle name="Normal 13 2 3 2" xfId="866" xr:uid="{9D1E095B-B071-4856-AE4C-FC34B36DDCA9}"/>
    <cellStyle name="Normal 13 2 4" xfId="871" xr:uid="{746822D8-90DA-4F59-BF4A-9B1135C01131}"/>
    <cellStyle name="Normal 13 3" xfId="509" xr:uid="{00000000-0005-0000-0000-0000FD010000}"/>
    <cellStyle name="Normal 13 3 2" xfId="510" xr:uid="{00000000-0005-0000-0000-0000FE010000}"/>
    <cellStyle name="Normal 13 3 2 2" xfId="863" xr:uid="{73493C0D-BAD2-4500-BB2C-362345A95D3D}"/>
    <cellStyle name="Normal 13 3 3" xfId="865" xr:uid="{A12C8EA3-0268-467D-B3D9-84982BF786D4}"/>
    <cellStyle name="Normal 13 4" xfId="511" xr:uid="{00000000-0005-0000-0000-0000FF010000}"/>
    <cellStyle name="Normal 13 4 2" xfId="862" xr:uid="{1F0E547A-C6D3-453B-AB13-87699BF3708E}"/>
    <cellStyle name="Normal 13 5" xfId="872" xr:uid="{8477EB99-55EE-42F7-B6CA-652B3C157964}"/>
    <cellStyle name="Normal 13 6" xfId="512" xr:uid="{00000000-0005-0000-0000-000000020000}"/>
    <cellStyle name="Normal 13 6 2" xfId="861" xr:uid="{AA7511AC-2A6D-494D-92FE-96180D734D7D}"/>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2 2" xfId="860" xr:uid="{493FB006-82AC-42C1-BB66-60C464D8EF3D}"/>
    <cellStyle name="Normal 2 2 3" xfId="520" xr:uid="{00000000-0005-0000-0000-000008020000}"/>
    <cellStyle name="Normal 2 2 3 2" xfId="859" xr:uid="{59B14266-EE58-4E8E-BC93-129D8CFBB6E8}"/>
    <cellStyle name="Normal 2 3" xfId="521" xr:uid="{00000000-0005-0000-0000-000009020000}"/>
    <cellStyle name="Normal 2 3 2" xfId="522" xr:uid="{00000000-0005-0000-0000-00000A020000}"/>
    <cellStyle name="Normal 2 3 2 2" xfId="858" xr:uid="{EAEC8799-5F86-44F6-975F-1B80EB595971}"/>
    <cellStyle name="Normal 2 4" xfId="523" xr:uid="{00000000-0005-0000-0000-00000B020000}"/>
    <cellStyle name="Normal 2 4 2" xfId="524" xr:uid="{00000000-0005-0000-0000-00000C020000}"/>
    <cellStyle name="Normal 2 4 2 2" xfId="857" xr:uid="{403E525A-8D71-4982-ABEF-506E1308E646}"/>
    <cellStyle name="Normal 2 5" xfId="525" xr:uid="{00000000-0005-0000-0000-00000D020000}"/>
    <cellStyle name="Normal 2 5 2" xfId="856" xr:uid="{4C59BE5C-DCA9-4B16-AE90-8803F6DA127B}"/>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2 2" xfId="854" xr:uid="{9CCE0E82-F335-48C2-A20F-F4A189A4418E}"/>
    <cellStyle name="Normal 3 3" xfId="530" xr:uid="{00000000-0005-0000-0000-000012020000}"/>
    <cellStyle name="Normal 3 3 2" xfId="853" xr:uid="{E5B6173C-A838-4A60-8B6D-5C29F84FE108}"/>
    <cellStyle name="Normal 3 4" xfId="531" xr:uid="{00000000-0005-0000-0000-000013020000}"/>
    <cellStyle name="Normal 3 4 2" xfId="852" xr:uid="{E9AF14B0-C4BD-40F4-9F85-0A720A742FA8}"/>
    <cellStyle name="Normal 3 5" xfId="855" xr:uid="{312B5176-568B-430D-B009-2991872723C9}"/>
    <cellStyle name="Normal 3 8" xfId="532" xr:uid="{00000000-0005-0000-0000-000014020000}"/>
    <cellStyle name="Normal 3 8 2" xfId="533" xr:uid="{00000000-0005-0000-0000-000015020000}"/>
    <cellStyle name="Normal 3 8 2 2" xfId="534" xr:uid="{00000000-0005-0000-0000-000016020000}"/>
    <cellStyle name="Normal 3 8 2 2 2" xfId="849" xr:uid="{269B6EFA-1D2D-466D-BA10-440C58DE4056}"/>
    <cellStyle name="Normal 3 8 2 3" xfId="850" xr:uid="{B39351A2-A949-486D-80A0-2DCAB5F6D7A7}"/>
    <cellStyle name="Normal 3 8 3" xfId="535" xr:uid="{00000000-0005-0000-0000-000017020000}"/>
    <cellStyle name="Normal 3 8 3 2" xfId="848" xr:uid="{E90501AA-EA79-46D2-B165-5E20E1499FAE}"/>
    <cellStyle name="Normal 3 8 4" xfId="851" xr:uid="{B3A5E78E-E3FE-4CDA-A9F5-341D03B9CDF2}"/>
    <cellStyle name="Normal 4" xfId="536" xr:uid="{00000000-0005-0000-0000-000018020000}"/>
    <cellStyle name="Normal 4 2" xfId="537" xr:uid="{00000000-0005-0000-0000-000019020000}"/>
    <cellStyle name="Normal 4 2 2" xfId="847" xr:uid="{144EC7D7-A5E5-4CC0-A37C-80E10215416A}"/>
    <cellStyle name="Normal 4 3" xfId="538" xr:uid="{00000000-0005-0000-0000-00001A020000}"/>
    <cellStyle name="Normal 4 4" xfId="539" xr:uid="{00000000-0005-0000-0000-00001B020000}"/>
    <cellStyle name="Normal 4 4 2" xfId="1527" xr:uid="{03E3C113-311D-4785-944A-EE9F1B30986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2 2" xfId="1529" xr:uid="{ABB7F654-7206-46BD-968A-75BCA2449C25}"/>
    <cellStyle name="Normal 5 3" xfId="550" xr:uid="{00000000-0005-0000-0000-000026020000}"/>
    <cellStyle name="Normal 5 3 2" xfId="1530" xr:uid="{AB341117-278D-425E-8F37-E1FF9117F49D}"/>
    <cellStyle name="Normal 5 4" xfId="1528" xr:uid="{FACCE9F1-5D98-4E13-AC2C-255EE965C5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2 2" xfId="1532" xr:uid="{888C1BD9-924D-41D6-AE60-37BC1D2C786F}"/>
    <cellStyle name="Normal 6 3" xfId="566" xr:uid="{00000000-0005-0000-0000-000036020000}"/>
    <cellStyle name="Normal 6 4" xfId="1531" xr:uid="{E25517AC-D013-47EE-A777-ABD7426A3B09}"/>
    <cellStyle name="Normal 7" xfId="567" xr:uid="{00000000-0005-0000-0000-000037020000}"/>
    <cellStyle name="Normal 7 2" xfId="568" xr:uid="{00000000-0005-0000-0000-000038020000}"/>
    <cellStyle name="Normal 7 2 2" xfId="1533" xr:uid="{F8739B97-29EF-4269-B034-48FEDF4AAE05}"/>
    <cellStyle name="Normal 8" xfId="569" xr:uid="{00000000-0005-0000-0000-000039020000}"/>
    <cellStyle name="Normal 9" xfId="592" xr:uid="{847B6E86-FBAA-4447-A2D3-23B088528AA3}"/>
    <cellStyle name="Normal 9 2" xfId="780" xr:uid="{F736B659-E20B-4EEB-BEAD-C61C850A8BBC}"/>
    <cellStyle name="Normal 9 3" xfId="845" xr:uid="{C4A3170F-B097-47D7-9285-6019E7DCA065}"/>
    <cellStyle name="Normal 9 4" xfId="1419" xr:uid="{65905084-D609-41CE-AB26-84103EB585D6}"/>
    <cellStyle name="Normal_Sheet1" xfId="570" xr:uid="{00000000-0005-0000-0000-00003A020000}"/>
    <cellStyle name="Note 2" xfId="571" xr:uid="{00000000-0005-0000-0000-00003B020000}"/>
    <cellStyle name="Note 2 2" xfId="791" xr:uid="{F4B38FB9-0F71-42BD-A1E9-8558E3EE942D}"/>
    <cellStyle name="Note 2 3" xfId="1534" xr:uid="{8A13B20D-7C8B-4274-A602-9CA604FE551A}"/>
    <cellStyle name="Output 2" xfId="572" xr:uid="{00000000-0005-0000-0000-00003C020000}"/>
    <cellStyle name="Output 2 2" xfId="792" xr:uid="{A1F60D3B-1048-430B-8084-654DE81BCCA3}"/>
    <cellStyle name="Output 2 3" xfId="1535" xr:uid="{5BC88084-B01A-4697-A188-3C1D641CDA68}"/>
    <cellStyle name="Percent 2" xfId="573" xr:uid="{00000000-0005-0000-0000-00003D020000}"/>
    <cellStyle name="Percent 2 2" xfId="1536" xr:uid="{2ACE6CF0-F309-4943-97A1-DCFAA1537A86}"/>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2 2 2" xfId="1540" xr:uid="{EF0CA98A-3F39-471C-943C-98A01569BC49}"/>
    <cellStyle name="Standard 4 2 2 3" xfId="1539" xr:uid="{98397F19-46E0-40A8-9F89-473A6D89B7AB}"/>
    <cellStyle name="Standard 4 2 3" xfId="579" xr:uid="{00000000-0005-0000-0000-000043020000}"/>
    <cellStyle name="Standard 4 2 3 2" xfId="1541" xr:uid="{8216B280-230F-4FEA-AC22-D0761089CE10}"/>
    <cellStyle name="Standard 4 2 4" xfId="1538" xr:uid="{10B3240C-DB48-4B54-9331-DD496046295C}"/>
    <cellStyle name="Standard 4 3" xfId="580" xr:uid="{00000000-0005-0000-0000-000044020000}"/>
    <cellStyle name="Standard 4 3 2" xfId="581" xr:uid="{00000000-0005-0000-0000-000045020000}"/>
    <cellStyle name="Standard 4 3 2 2" xfId="1543" xr:uid="{DD8705B0-193A-4599-A374-3457FC8A5A0D}"/>
    <cellStyle name="Standard 4 3 3" xfId="1542" xr:uid="{FFFE9E23-C18C-496F-948E-30A4CB574AC9}"/>
    <cellStyle name="Standard 4 4" xfId="582" xr:uid="{00000000-0005-0000-0000-000046020000}"/>
    <cellStyle name="Standard 4 4 2" xfId="1544" xr:uid="{8B0D43D5-6EEE-48A4-92B3-318524888AD1}"/>
    <cellStyle name="Standard 4 5" xfId="1537" xr:uid="{2D1BAC2D-7E16-47E4-B18E-168E3B6BADAC}"/>
    <cellStyle name="Standard 6" xfId="583" xr:uid="{00000000-0005-0000-0000-000047020000}"/>
    <cellStyle name="Title 2" xfId="584" xr:uid="{00000000-0005-0000-0000-000048020000}"/>
    <cellStyle name="Title 2 2" xfId="1545" xr:uid="{42E8E14D-D895-4F6C-BC2D-F6DB4108B2C9}"/>
    <cellStyle name="Total 2" xfId="585" xr:uid="{00000000-0005-0000-0000-000049020000}"/>
    <cellStyle name="Total 2 2" xfId="1546" xr:uid="{1ED8DDA1-A1D2-47A4-B14F-2C69BBE96A91}"/>
    <cellStyle name="Warning Text 2" xfId="586" xr:uid="{00000000-0005-0000-0000-00004A020000}"/>
    <cellStyle name="Warning Text 2 2" xfId="1547" xr:uid="{205F4691-246E-42B8-8C20-71EDFA01A81B}"/>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102961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chaitra.satish@kytepowertech.com" TargetMode="External"/><Relationship Id="rId7"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0.bin"/><Relationship Id="rId5" Type="http://schemas.openxmlformats.org/officeDocument/2006/relationships/hyperlink" Target="https://www.kytepowertech.com/documents-2/" TargetMode="External"/><Relationship Id="rId4" Type="http://schemas.openxmlformats.org/officeDocument/2006/relationships/hyperlink" Target="mailto:olivia.mccabe@kytepowertech.com"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abSelected="1" topLeftCell="A2" workbookViewId="0">
      <pane xSplit="1" ySplit="11" topLeftCell="B13" activePane="bottomRight" state="frozen"/>
      <selection activeCell="A4" sqref="A4"/>
      <selection pane="topRight" activeCell="A4" sqref="A4"/>
      <selection pane="bottomLeft" activeCell="A4" sqref="A4"/>
      <selection pane="bottomRight" activeCell="B2" sqref="A2:XFD2"/>
    </sheetView>
  </sheetViews>
  <sheetFormatPr defaultColWidth="9" defaultRowHeight="13.5"/>
  <cols>
    <col min="1" max="1" width="0.84375" style="113" customWidth="1"/>
    <col min="2" max="2" width="8" style="113" customWidth="1"/>
    <col min="3" max="3" width="8.61328125" style="113" customWidth="1"/>
    <col min="4" max="4" width="13" style="213" customWidth="1"/>
    <col min="5" max="5" width="42.3828125" style="113" customWidth="1"/>
    <col min="6" max="6" width="53.3828125" style="113" customWidth="1"/>
    <col min="7" max="7" width="0.84375" style="113" customWidth="1"/>
    <col min="8" max="16384" width="9" style="113"/>
  </cols>
  <sheetData>
    <row r="1" spans="1:7" ht="14" thickTop="1">
      <c r="A1" s="9"/>
      <c r="B1" s="10"/>
      <c r="C1" s="10"/>
      <c r="D1" s="205"/>
      <c r="E1" s="10"/>
      <c r="F1" s="10"/>
      <c r="G1" s="11"/>
    </row>
    <row r="2" spans="1:7">
      <c r="A2" s="583"/>
      <c r="B2" s="38" t="s">
        <v>847</v>
      </c>
      <c r="C2" s="36"/>
      <c r="D2" s="206"/>
      <c r="E2" s="3"/>
      <c r="F2" s="36"/>
      <c r="G2" s="34"/>
    </row>
    <row r="3" spans="1:7">
      <c r="A3" s="583"/>
      <c r="B3" s="5" t="s">
        <v>839</v>
      </c>
      <c r="C3" s="6"/>
      <c r="D3" s="207"/>
      <c r="E3" s="3"/>
      <c r="F3" s="6"/>
      <c r="G3" s="34"/>
    </row>
    <row r="4" spans="1:7" ht="15">
      <c r="A4" s="583"/>
      <c r="B4" s="41" t="s">
        <v>849</v>
      </c>
      <c r="C4" s="7"/>
      <c r="D4" s="208"/>
      <c r="E4" s="3"/>
      <c r="F4" s="7"/>
      <c r="G4" s="34"/>
    </row>
    <row r="5" spans="1:7">
      <c r="A5" s="583"/>
      <c r="B5" s="40" t="s">
        <v>1040</v>
      </c>
      <c r="C5" s="4"/>
      <c r="D5" s="209"/>
      <c r="E5" s="3"/>
      <c r="F5" s="4"/>
      <c r="G5" s="34"/>
    </row>
    <row r="6" spans="1:7">
      <c r="A6" s="583"/>
      <c r="B6" s="8"/>
      <c r="C6" s="8"/>
      <c r="D6" s="210"/>
      <c r="E6" s="8"/>
      <c r="F6" s="8"/>
      <c r="G6" s="34"/>
    </row>
    <row r="7" spans="1:7">
      <c r="A7" s="583"/>
      <c r="B7" s="8"/>
      <c r="C7" s="8"/>
      <c r="D7" s="210"/>
      <c r="E7" s="8"/>
      <c r="F7" s="8"/>
      <c r="G7" s="34"/>
    </row>
    <row r="8" spans="1:7">
      <c r="A8" s="583"/>
      <c r="B8" s="8"/>
      <c r="C8" s="8"/>
      <c r="D8" s="210"/>
      <c r="E8" s="8"/>
      <c r="F8" s="8"/>
      <c r="G8" s="34"/>
    </row>
    <row r="9" spans="1:7">
      <c r="A9" s="583"/>
      <c r="B9" s="586" t="s">
        <v>850</v>
      </c>
      <c r="C9" s="586"/>
      <c r="D9" s="586"/>
      <c r="E9" s="586"/>
      <c r="F9" s="586"/>
      <c r="G9" s="34"/>
    </row>
    <row r="10" spans="1:7" ht="27" customHeight="1">
      <c r="A10" s="583"/>
      <c r="B10" s="587" t="s">
        <v>438</v>
      </c>
      <c r="C10" s="587"/>
      <c r="D10" s="587"/>
      <c r="E10" s="587"/>
      <c r="F10" s="587"/>
      <c r="G10" s="34"/>
    </row>
    <row r="11" spans="1:7" ht="27" customHeight="1">
      <c r="A11" s="583"/>
      <c r="B11" s="588"/>
      <c r="C11" s="588"/>
      <c r="D11" s="588"/>
      <c r="E11" s="588"/>
      <c r="F11" s="588"/>
      <c r="G11" s="34"/>
    </row>
    <row r="12" spans="1:7">
      <c r="A12" s="583"/>
      <c r="B12" s="42" t="s">
        <v>848</v>
      </c>
      <c r="C12" s="43" t="s">
        <v>851</v>
      </c>
      <c r="D12" s="211" t="s">
        <v>852</v>
      </c>
      <c r="E12" s="43" t="s">
        <v>612</v>
      </c>
      <c r="F12" s="43" t="s">
        <v>613</v>
      </c>
      <c r="G12" s="34"/>
    </row>
    <row r="13" spans="1:7" ht="20">
      <c r="A13" s="583"/>
      <c r="B13" s="2">
        <v>1</v>
      </c>
      <c r="C13" s="37" t="s">
        <v>1088</v>
      </c>
      <c r="D13" s="39" t="s">
        <v>876</v>
      </c>
      <c r="E13" s="194" t="s">
        <v>853</v>
      </c>
      <c r="F13" s="194"/>
      <c r="G13" s="34"/>
    </row>
    <row r="14" spans="1:7" ht="30">
      <c r="A14" s="583"/>
      <c r="B14" s="2">
        <v>2</v>
      </c>
      <c r="C14" s="37" t="s">
        <v>1088</v>
      </c>
      <c r="D14" s="39" t="s">
        <v>1025</v>
      </c>
      <c r="E14" s="194" t="s">
        <v>530</v>
      </c>
      <c r="F14" s="194" t="s">
        <v>531</v>
      </c>
      <c r="G14" s="34"/>
    </row>
    <row r="15" spans="1:7" ht="89.15" customHeight="1">
      <c r="A15" s="583"/>
      <c r="B15" s="589">
        <v>2.0099999999999998</v>
      </c>
      <c r="C15" s="580" t="s">
        <v>1088</v>
      </c>
      <c r="D15" s="592" t="s">
        <v>2265</v>
      </c>
      <c r="E15" s="195" t="s">
        <v>614</v>
      </c>
      <c r="F15" s="195" t="s">
        <v>617</v>
      </c>
      <c r="G15" s="34"/>
    </row>
    <row r="16" spans="1:7" ht="99" customHeight="1">
      <c r="A16" s="583"/>
      <c r="B16" s="590"/>
      <c r="C16" s="581"/>
      <c r="D16" s="593"/>
      <c r="E16" s="196"/>
      <c r="F16" s="196" t="s">
        <v>615</v>
      </c>
      <c r="G16" s="34"/>
    </row>
    <row r="17" spans="1:7" ht="63" customHeight="1">
      <c r="A17" s="583"/>
      <c r="B17" s="591"/>
      <c r="C17" s="582"/>
      <c r="D17" s="594"/>
      <c r="E17" s="37"/>
      <c r="F17" s="37" t="s">
        <v>616</v>
      </c>
      <c r="G17" s="34"/>
    </row>
    <row r="18" spans="1:7" ht="117" customHeight="1">
      <c r="A18" s="583"/>
      <c r="B18" s="589">
        <v>2.02</v>
      </c>
      <c r="C18" s="580" t="s">
        <v>1088</v>
      </c>
      <c r="D18" s="592" t="s">
        <v>2266</v>
      </c>
      <c r="E18" s="195" t="s">
        <v>439</v>
      </c>
      <c r="F18" s="195" t="s">
        <v>525</v>
      </c>
      <c r="G18" s="34"/>
    </row>
    <row r="19" spans="1:7" ht="71.150000000000006" customHeight="1">
      <c r="A19" s="583"/>
      <c r="B19" s="590"/>
      <c r="C19" s="581"/>
      <c r="D19" s="593"/>
      <c r="E19" s="196" t="s">
        <v>529</v>
      </c>
      <c r="F19" s="196" t="s">
        <v>440</v>
      </c>
      <c r="G19" s="34"/>
    </row>
    <row r="20" spans="1:7" ht="90.75" customHeight="1">
      <c r="A20" s="583"/>
      <c r="B20" s="590"/>
      <c r="C20" s="581"/>
      <c r="D20" s="593"/>
      <c r="E20" s="196"/>
      <c r="F20" s="196" t="s">
        <v>619</v>
      </c>
      <c r="G20" s="34"/>
    </row>
    <row r="21" spans="1:7" ht="74.25" customHeight="1">
      <c r="A21" s="583"/>
      <c r="B21" s="591"/>
      <c r="C21" s="582"/>
      <c r="D21" s="594"/>
      <c r="E21" s="37"/>
      <c r="F21" s="37" t="s">
        <v>618</v>
      </c>
      <c r="G21" s="34"/>
    </row>
    <row r="22" spans="1:7" ht="90" customHeight="1">
      <c r="A22" s="583"/>
      <c r="B22" s="574">
        <v>2.0299999999999998</v>
      </c>
      <c r="C22" s="574" t="s">
        <v>822</v>
      </c>
      <c r="D22" s="577" t="s">
        <v>2267</v>
      </c>
      <c r="E22" s="580" t="s">
        <v>437</v>
      </c>
      <c r="F22" s="195" t="s">
        <v>460</v>
      </c>
      <c r="G22" s="34"/>
    </row>
    <row r="23" spans="1:7" ht="109.5" customHeight="1">
      <c r="A23" s="583"/>
      <c r="B23" s="575"/>
      <c r="C23" s="575"/>
      <c r="D23" s="578"/>
      <c r="E23" s="581"/>
      <c r="F23" s="196" t="s">
        <v>823</v>
      </c>
      <c r="G23" s="34"/>
    </row>
    <row r="24" spans="1:7" ht="74.25" customHeight="1">
      <c r="A24" s="583"/>
      <c r="B24" s="576"/>
      <c r="C24" s="576"/>
      <c r="D24" s="579"/>
      <c r="E24" s="582"/>
      <c r="F24" s="37" t="s">
        <v>436</v>
      </c>
      <c r="G24" s="34"/>
    </row>
    <row r="25" spans="1:7" ht="72" customHeight="1">
      <c r="A25" s="583"/>
      <c r="B25" s="2" t="s">
        <v>458</v>
      </c>
      <c r="C25" s="37" t="s">
        <v>459</v>
      </c>
      <c r="D25" s="39" t="s">
        <v>2268</v>
      </c>
      <c r="E25" s="37" t="s">
        <v>2263</v>
      </c>
      <c r="F25" s="37" t="s">
        <v>461</v>
      </c>
      <c r="G25" s="34"/>
    </row>
    <row r="26" spans="1:7" ht="98.15" customHeight="1">
      <c r="A26" s="583"/>
      <c r="B26" s="571">
        <v>3</v>
      </c>
      <c r="C26" s="589" t="s">
        <v>70</v>
      </c>
      <c r="D26" s="592" t="s">
        <v>2269</v>
      </c>
      <c r="E26" s="580" t="s">
        <v>0</v>
      </c>
      <c r="F26" s="195" t="s">
        <v>64</v>
      </c>
      <c r="G26" s="34"/>
    </row>
    <row r="27" spans="1:7" ht="90" customHeight="1">
      <c r="A27" s="583"/>
      <c r="B27" s="572"/>
      <c r="C27" s="590"/>
      <c r="D27" s="593"/>
      <c r="E27" s="581"/>
      <c r="F27" s="196" t="s">
        <v>59</v>
      </c>
      <c r="G27" s="34"/>
    </row>
    <row r="28" spans="1:7" ht="19.399999999999999" customHeight="1">
      <c r="A28" s="583"/>
      <c r="B28" s="572"/>
      <c r="C28" s="590"/>
      <c r="D28" s="593"/>
      <c r="E28" s="581"/>
      <c r="F28" s="196" t="s">
        <v>60</v>
      </c>
      <c r="G28" s="34"/>
    </row>
    <row r="29" spans="1:7" ht="74.5" customHeight="1">
      <c r="A29" s="583"/>
      <c r="B29" s="572"/>
      <c r="C29" s="590"/>
      <c r="D29" s="593"/>
      <c r="E29" s="581"/>
      <c r="F29" s="196" t="s">
        <v>61</v>
      </c>
      <c r="G29" s="34"/>
    </row>
    <row r="30" spans="1:7" ht="62.5" customHeight="1">
      <c r="A30" s="583"/>
      <c r="B30" s="572"/>
      <c r="C30" s="590"/>
      <c r="D30" s="593"/>
      <c r="E30" s="581"/>
      <c r="F30" s="196" t="s">
        <v>62</v>
      </c>
      <c r="G30" s="34"/>
    </row>
    <row r="31" spans="1:7" ht="81" customHeight="1">
      <c r="A31" s="583"/>
      <c r="B31" s="572"/>
      <c r="C31" s="590"/>
      <c r="D31" s="593"/>
      <c r="E31" s="581"/>
      <c r="F31" s="196" t="s">
        <v>63</v>
      </c>
      <c r="G31" s="34"/>
    </row>
    <row r="32" spans="1:7" ht="48.75" customHeight="1">
      <c r="A32" s="583"/>
      <c r="B32" s="572"/>
      <c r="C32" s="590"/>
      <c r="D32" s="593"/>
      <c r="E32" s="581"/>
      <c r="F32" s="196" t="s">
        <v>66</v>
      </c>
      <c r="G32" s="34"/>
    </row>
    <row r="33" spans="1:7" ht="98.5" customHeight="1">
      <c r="A33" s="583"/>
      <c r="B33" s="572"/>
      <c r="C33" s="590"/>
      <c r="D33" s="593"/>
      <c r="E33" s="581"/>
      <c r="F33" s="196" t="s">
        <v>65</v>
      </c>
      <c r="G33" s="34"/>
    </row>
    <row r="34" spans="1:7" ht="89.15" customHeight="1">
      <c r="A34" s="583"/>
      <c r="B34" s="572"/>
      <c r="C34" s="590"/>
      <c r="D34" s="593"/>
      <c r="E34" s="581"/>
      <c r="F34" s="196" t="s">
        <v>67</v>
      </c>
      <c r="G34" s="34"/>
    </row>
    <row r="35" spans="1:7" ht="29.15" customHeight="1">
      <c r="A35" s="583"/>
      <c r="B35" s="572"/>
      <c r="C35" s="590"/>
      <c r="D35" s="593"/>
      <c r="E35" s="581"/>
      <c r="F35" s="196" t="s">
        <v>68</v>
      </c>
      <c r="G35" s="34"/>
    </row>
    <row r="36" spans="1:7" ht="111">
      <c r="A36" s="583"/>
      <c r="B36" s="573"/>
      <c r="C36" s="591"/>
      <c r="D36" s="594"/>
      <c r="E36" s="582"/>
      <c r="F36" s="197" t="s">
        <v>69</v>
      </c>
      <c r="G36" s="34"/>
    </row>
    <row r="37" spans="1:7" ht="100">
      <c r="A37" s="583"/>
      <c r="B37" s="170">
        <v>3.01</v>
      </c>
      <c r="C37" s="171" t="s">
        <v>70</v>
      </c>
      <c r="D37" s="39" t="s">
        <v>2270</v>
      </c>
      <c r="E37" s="198" t="s">
        <v>1328</v>
      </c>
      <c r="F37" s="199" t="s">
        <v>1434</v>
      </c>
      <c r="G37" s="34"/>
    </row>
    <row r="38" spans="1:7" ht="90">
      <c r="A38" s="583"/>
      <c r="B38" s="170">
        <v>3.02</v>
      </c>
      <c r="C38" s="171" t="s">
        <v>1361</v>
      </c>
      <c r="D38" s="39" t="s">
        <v>2271</v>
      </c>
      <c r="E38" s="198" t="s">
        <v>1376</v>
      </c>
      <c r="F38" s="199" t="s">
        <v>1435</v>
      </c>
      <c r="G38" s="34"/>
    </row>
    <row r="39" spans="1:7" ht="80">
      <c r="A39" s="583"/>
      <c r="B39" s="180">
        <v>4</v>
      </c>
      <c r="C39" s="179" t="s">
        <v>1531</v>
      </c>
      <c r="D39" s="39" t="s">
        <v>2272</v>
      </c>
      <c r="E39" s="37" t="s">
        <v>2215</v>
      </c>
      <c r="F39" s="37" t="s">
        <v>1532</v>
      </c>
      <c r="G39" s="34"/>
    </row>
    <row r="40" spans="1:7" ht="50">
      <c r="A40" s="583"/>
      <c r="B40" s="170">
        <v>4.01</v>
      </c>
      <c r="C40" s="179" t="s">
        <v>1531</v>
      </c>
      <c r="D40" s="39" t="s">
        <v>2274</v>
      </c>
      <c r="E40" s="37" t="s">
        <v>2229</v>
      </c>
      <c r="F40" s="37" t="s">
        <v>2233</v>
      </c>
      <c r="G40" s="34"/>
    </row>
    <row r="41" spans="1:7" ht="50">
      <c r="A41" s="583"/>
      <c r="B41" s="170" t="s">
        <v>2261</v>
      </c>
      <c r="C41" s="179" t="s">
        <v>1531</v>
      </c>
      <c r="D41" s="39" t="s">
        <v>2273</v>
      </c>
      <c r="E41" s="37" t="s">
        <v>2264</v>
      </c>
      <c r="F41" s="37" t="s">
        <v>2262</v>
      </c>
      <c r="G41" s="34"/>
    </row>
    <row r="42" spans="1:7" ht="50">
      <c r="A42" s="583"/>
      <c r="B42" s="170" t="s">
        <v>2299</v>
      </c>
      <c r="C42" s="179" t="s">
        <v>1531</v>
      </c>
      <c r="D42" s="39" t="s">
        <v>2306</v>
      </c>
      <c r="E42" s="37" t="s">
        <v>2263</v>
      </c>
      <c r="F42" s="37" t="s">
        <v>2300</v>
      </c>
      <c r="G42" s="34"/>
    </row>
    <row r="43" spans="1:7" ht="110">
      <c r="A43" s="583"/>
      <c r="B43" s="191">
        <v>4.0999999999999996</v>
      </c>
      <c r="C43" s="179" t="s">
        <v>2305</v>
      </c>
      <c r="D43" s="192">
        <v>42867</v>
      </c>
      <c r="E43" s="200" t="s">
        <v>2308</v>
      </c>
      <c r="F43" s="37" t="s">
        <v>2307</v>
      </c>
      <c r="G43" s="34"/>
    </row>
    <row r="44" spans="1:7" ht="70">
      <c r="A44" s="583"/>
      <c r="B44" s="191">
        <v>4.2</v>
      </c>
      <c r="C44" s="179" t="s">
        <v>2305</v>
      </c>
      <c r="D44" s="192">
        <v>42704</v>
      </c>
      <c r="E44" s="200" t="s">
        <v>2510</v>
      </c>
      <c r="F44" s="37" t="s">
        <v>2485</v>
      </c>
      <c r="G44" s="34"/>
    </row>
    <row r="45" spans="1:7" ht="130">
      <c r="A45" s="583"/>
      <c r="B45" s="240">
        <v>5</v>
      </c>
      <c r="C45" s="179" t="s">
        <v>2305</v>
      </c>
      <c r="D45" s="192">
        <v>42867</v>
      </c>
      <c r="E45" s="200" t="s">
        <v>12917</v>
      </c>
      <c r="F45" s="37" t="s">
        <v>12639</v>
      </c>
      <c r="G45" s="34"/>
    </row>
    <row r="46" spans="1:7" ht="30">
      <c r="A46" s="583"/>
      <c r="B46" s="191">
        <v>5.01</v>
      </c>
      <c r="C46" s="179" t="s">
        <v>2305</v>
      </c>
      <c r="D46" s="192">
        <v>42907</v>
      </c>
      <c r="E46" s="200" t="s">
        <v>12935</v>
      </c>
      <c r="F46" s="37" t="s">
        <v>12639</v>
      </c>
      <c r="G46" s="34"/>
    </row>
    <row r="47" spans="1:7" ht="60">
      <c r="A47" s="583"/>
      <c r="B47" s="191">
        <v>5.0999999999999996</v>
      </c>
      <c r="C47" s="179" t="s">
        <v>2305</v>
      </c>
      <c r="D47" s="192">
        <v>43070</v>
      </c>
      <c r="E47" s="200" t="s">
        <v>13129</v>
      </c>
      <c r="F47" s="37" t="s">
        <v>13130</v>
      </c>
      <c r="G47" s="34"/>
    </row>
    <row r="48" spans="1:7" ht="50">
      <c r="A48" s="583"/>
      <c r="B48" s="191">
        <v>5.1100000000000003</v>
      </c>
      <c r="C48" s="179" t="s">
        <v>13371</v>
      </c>
      <c r="D48" s="192">
        <v>43217</v>
      </c>
      <c r="E48" s="200" t="s">
        <v>13499</v>
      </c>
      <c r="F48" s="37" t="s">
        <v>13405</v>
      </c>
      <c r="G48" s="34"/>
    </row>
    <row r="49" spans="1:7" ht="50">
      <c r="A49" s="583"/>
      <c r="B49" s="191">
        <v>5.12</v>
      </c>
      <c r="C49" s="179" t="s">
        <v>13371</v>
      </c>
      <c r="D49" s="192">
        <v>43581</v>
      </c>
      <c r="E49" s="200" t="s">
        <v>13499</v>
      </c>
      <c r="F49" s="37" t="s">
        <v>14064</v>
      </c>
      <c r="G49" s="34"/>
    </row>
    <row r="50" spans="1:7" ht="70">
      <c r="A50" s="583"/>
      <c r="B50" s="240">
        <v>6</v>
      </c>
      <c r="C50" s="179" t="s">
        <v>13371</v>
      </c>
      <c r="D50" s="192">
        <v>43964</v>
      </c>
      <c r="E50" s="200" t="s">
        <v>14291</v>
      </c>
      <c r="F50" s="37" t="s">
        <v>14074</v>
      </c>
      <c r="G50" s="34"/>
    </row>
    <row r="51" spans="1:7" ht="40">
      <c r="A51" s="583"/>
      <c r="B51" s="191">
        <v>6.01</v>
      </c>
      <c r="C51" s="179" t="s">
        <v>13371</v>
      </c>
      <c r="D51" s="192">
        <v>43970</v>
      </c>
      <c r="E51" s="200" t="s">
        <v>15309</v>
      </c>
      <c r="F51" s="200" t="s">
        <v>14074</v>
      </c>
      <c r="G51" s="34"/>
    </row>
    <row r="52" spans="1:7" ht="40">
      <c r="A52" s="583"/>
      <c r="B52" s="191">
        <v>6.1</v>
      </c>
      <c r="C52" s="179" t="s">
        <v>13371</v>
      </c>
      <c r="D52" s="192">
        <v>44314</v>
      </c>
      <c r="E52" s="200" t="s">
        <v>15314</v>
      </c>
      <c r="F52" s="200" t="s">
        <v>15319</v>
      </c>
      <c r="G52" s="34"/>
    </row>
    <row r="53" spans="1:7" ht="14" thickBot="1">
      <c r="A53" s="584"/>
      <c r="B53" s="585" t="str">
        <f ca="1">OFFSET(L!$C$1,MATCH("General"&amp;"Cpy",L!$A:$A,0)-1,SL,,)</f>
        <v>© 2021 Responsible Minerals Initiative. All rights reserved.</v>
      </c>
      <c r="C53" s="585"/>
      <c r="D53" s="585"/>
      <c r="E53" s="585"/>
      <c r="F53" s="585"/>
      <c r="G53" s="35"/>
    </row>
    <row r="54" spans="1:7" ht="14"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 ref="E22:E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4375" defaultRowHeight="13.5"/>
  <cols>
    <col min="1" max="1" width="20.61328125" style="76" customWidth="1"/>
    <col min="2" max="2" width="57.15234375" style="76" customWidth="1"/>
    <col min="3" max="16384" width="8.8437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C36122E7-87B5-44A3-8225-EABF6366989B}"/>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defaultColWidth="8.84375" defaultRowHeight="13.5"/>
  <cols>
    <col min="1" max="1" width="11.15234375" customWidth="1"/>
    <col min="2" max="2" width="25.76562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C3FC0004-60BC-417D-B6C9-3B119A2BF899}"/>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4375" defaultRowHeight="13.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442</v>
      </c>
    </row>
    <row r="2" spans="1:2" ht="30">
      <c r="A2" s="124" t="str">
        <f ca="1">OFFSET(L!$C$1,MATCH("Instructions"&amp;ADDRESS(ROW(),COLUMN(),4),L!$A:$A,0)-1,SL,,)</f>
        <v>Introduction</v>
      </c>
      <c r="B2" s="114" t="s">
        <v>1304</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1305</v>
      </c>
    </row>
    <row r="4" spans="1:2" ht="206.1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1311</v>
      </c>
    </row>
    <row r="5" spans="1:2" ht="15">
      <c r="A5" s="125"/>
      <c r="B5" s="114"/>
    </row>
    <row r="6" spans="1:2" ht="30">
      <c r="A6" s="124" t="str">
        <f ca="1">OFFSET(L!$C$1,MATCH("Instructions"&amp;ADDRESS(ROW(),COLUMN(),4),L!$A:$A,0)-1,SL,,)</f>
        <v>Instructions for completing Company Information questions (rows 8 - 22).
Provide comments in ENGLISH only</v>
      </c>
      <c r="B6" s="114" t="s">
        <v>1304</v>
      </c>
    </row>
    <row r="7" spans="1:2" ht="15">
      <c r="A7" s="289"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38.15"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1303</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1304</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1304</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1304</v>
      </c>
    </row>
    <row r="24" spans="1:2" ht="80.5"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1307</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1304</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1304</v>
      </c>
    </row>
    <row r="27" spans="1:2" ht="30">
      <c r="A27" s="121" t="str">
        <f ca="1">OFFSET(L!$C$1,MATCH("Instructions"&amp;ADDRESS(ROW(),COLUMN(),4),L!$A:$A,0)-1,SL,,)</f>
        <v>Some companies may require substantiation for a "No" answer that should be entered into the Comment Field.</v>
      </c>
      <c r="B27" s="114" t="s">
        <v>1304</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1304</v>
      </c>
    </row>
    <row r="30" spans="1:2" ht="152.15"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1304</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1307</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1304</v>
      </c>
    </row>
    <row r="35" spans="1:2" ht="21" customHeight="1">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1304</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1306</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5"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1309</v>
      </c>
    </row>
    <row r="42" spans="1:2" ht="15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1307</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1308</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1304</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1305</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1304</v>
      </c>
    </row>
    <row r="47" spans="1:2" ht="15">
      <c r="A47" s="125"/>
      <c r="B47" s="114"/>
    </row>
    <row r="48" spans="1:2" ht="30">
      <c r="A48" s="124" t="str">
        <f ca="1">OFFSET(L!$C$1,MATCH("Instructions"&amp;ADDRESS(ROW(),COLUMN(),4),L!$A:$A,0)-1,SL,,)</f>
        <v>Instructions for completing the Smelter List Tab.
Provide answers in ENGLISH only</v>
      </c>
      <c r="B48" s="114" t="s">
        <v>1304</v>
      </c>
    </row>
    <row r="49" spans="1:2" ht="22.5" customHeight="1">
      <c r="A49" s="289"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1303</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1304</v>
      </c>
    </row>
    <row r="52" spans="1:2" ht="44.5" customHeight="1">
      <c r="A52" s="121" t="str">
        <f ca="1">OFFSET(L!$C$1,MATCH("Instructions"&amp;ADDRESS(ROW(),COLUMN(),4),L!$A:$A,0)-1,SL,,)</f>
        <v>2. Metal (*)   -   Use the pull down menu to select the metal for which you are entering smelter information.  This field is mandatory.</v>
      </c>
      <c r="B52" s="114"/>
    </row>
    <row r="53" spans="1:2" ht="79"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1304</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1303</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1309</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1303</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1303</v>
      </c>
    </row>
    <row r="58" spans="1:2" ht="60">
      <c r="A58" s="121" t="str">
        <f ca="1">OFFSET(L!$C$1,MATCH("Instructions"&amp;ADDRESS(ROW(),COLUMN(),4),L!$A:$A,0)-1,SL,,)</f>
        <v>8. Smelter Street -  Provide the street name on which the smelter is located. This field is optional.</v>
      </c>
      <c r="B58" s="114" t="s">
        <v>1303</v>
      </c>
    </row>
    <row r="59" spans="1:2" ht="30">
      <c r="A59" s="121" t="str">
        <f ca="1">OFFSET(L!$C$1,MATCH("Instructions"&amp;ADDRESS(ROW(),COLUMN(),4),L!$A:$A,0)-1,SL,,)</f>
        <v>9. Smelter City – Provide the city name of where the smelter is located. This field is optional.</v>
      </c>
      <c r="B59" s="114" t="s">
        <v>1304</v>
      </c>
    </row>
    <row r="60" spans="1:2" ht="45" customHeight="1">
      <c r="A60" s="121" t="str">
        <f ca="1">OFFSET(L!$C$1,MATCH("Instructions"&amp;ADDRESS(ROW(),COLUMN(),4),L!$A:$A,0)-1,SL,,)</f>
        <v>10. Smelter Location: State/Province, if applicable – Provide the state or province where the smelter is located. This field is optional.</v>
      </c>
      <c r="B60" s="114" t="s">
        <v>1307</v>
      </c>
    </row>
    <row r="61" spans="1:2" ht="15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1307</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1303</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1303</v>
      </c>
    </row>
    <row r="64" spans="1:2" ht="109"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5"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80.5"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1304</v>
      </c>
    </row>
    <row r="71" spans="1:2" ht="93.65"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1310</v>
      </c>
    </row>
    <row r="72" spans="1:2" ht="142"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1308</v>
      </c>
    </row>
    <row r="73" spans="1:2" ht="75">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1309</v>
      </c>
    </row>
    <row r="74" spans="1:2" ht="30">
      <c r="A74" s="121"/>
      <c r="B74" s="114" t="s">
        <v>441</v>
      </c>
    </row>
    <row r="75" spans="1:2" ht="15">
      <c r="A75" s="121" t="str">
        <f ca="1">OFFSET(L!$C$1,MATCH("General"&amp;"Cpy",L!$A:$A,0)-1,SL,,)</f>
        <v>© 2021 Responsible Minerals Initiative. All rights reserved.</v>
      </c>
      <c r="B75" s="115"/>
    </row>
    <row r="76" spans="1:2" ht="15">
      <c r="A76" s="122" t="s">
        <v>1035</v>
      </c>
      <c r="B76" s="115"/>
    </row>
    <row r="77" spans="1:2" ht="15.5"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A3" sqref="A3"/>
    </sheetView>
  </sheetViews>
  <sheetFormatPr defaultColWidth="8.84375" defaultRowHeight="13.5"/>
  <cols>
    <col min="1" max="1" width="1.61328125" style="113" customWidth="1"/>
    <col min="2" max="2" width="35.61328125" style="113" customWidth="1"/>
    <col min="3" max="3" width="105.61328125" style="113" customWidth="1"/>
    <col min="4" max="5" width="1.61328125" style="113" customWidth="1"/>
    <col min="6" max="6" width="4.61328125" style="113" customWidth="1"/>
    <col min="7" max="7" width="4.84375" style="113" customWidth="1"/>
    <col min="8" max="16384" width="8.84375" style="113"/>
  </cols>
  <sheetData>
    <row r="1" spans="1:5" ht="14" thickTop="1">
      <c r="A1" s="595"/>
      <c r="B1" s="596"/>
      <c r="C1" s="596"/>
      <c r="D1" s="597"/>
    </row>
    <row r="2" spans="1:5" ht="71.25" customHeight="1">
      <c r="A2" s="87"/>
      <c r="B2" s="166" t="str">
        <f ca="1">OFFSET(L!$C$1,MATCH("Definitions"&amp;ADDRESS(ROW(),COLUMN(),4),L!$A:$A,0)-1,SL,,)</f>
        <v>ITEM</v>
      </c>
      <c r="C2" s="166" t="str">
        <f ca="1">OFFSET(L!$C$1,MATCH("Definitions"&amp;ADDRESS(ROW(),COLUMN(),4),L!$A:$A,0)-1,SL,,)</f>
        <v>DEFINITION</v>
      </c>
      <c r="D2" s="599"/>
      <c r="E2" s="127"/>
    </row>
    <row r="3" spans="1:5" ht="64" customHeight="1">
      <c r="A3" s="87"/>
      <c r="B3" s="74" t="str">
        <f ca="1">OFFSET(L!$C$1,MATCH("Definitions"&amp;ADDRESS(ROW(),COLUMN(),4),L!$A:$A,0)-1,SL,,)</f>
        <v>3TG</v>
      </c>
      <c r="C3" s="74" t="str">
        <f ca="1">OFFSET(L!$C$1,MATCH("Definitions"&amp;ADDRESS(ROW(),COLUMN(),4),L!$A:$A,0)-1,SL,,)</f>
        <v>Tantalum, tin, tungsten, gold</v>
      </c>
      <c r="D3" s="599"/>
      <c r="E3" s="128" t="s">
        <v>1312</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599"/>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599"/>
      <c r="E5" s="128"/>
    </row>
    <row r="6" spans="1:5" ht="109.5" customHeight="1">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599"/>
      <c r="E6" s="128" t="s">
        <v>1313</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599"/>
      <c r="E7" s="128" t="s">
        <v>1313</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599"/>
      <c r="E8" s="128" t="s">
        <v>1316</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599"/>
      <c r="E9" s="128" t="s">
        <v>1313</v>
      </c>
    </row>
    <row r="10" spans="1:5" ht="45">
      <c r="A10" s="87"/>
      <c r="B10" s="74" t="str">
        <f ca="1">OFFSET(L!$C$1,MATCH("Definitions"&amp;ADDRESS(ROW(),COLUMN(),4),L!$A:$A,0)-1,SL,,)</f>
        <v>DRC</v>
      </c>
      <c r="C10" s="74" t="str">
        <f ca="1">OFFSET(L!$C$1,MATCH("Definitions"&amp;ADDRESS(ROW(),COLUMN(),4),L!$A:$A,0)-1,SL,,)</f>
        <v>Democratic Republic of Congo</v>
      </c>
      <c r="D10" s="599"/>
      <c r="E10" s="128" t="s">
        <v>1312</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599"/>
      <c r="E11" s="128" t="s">
        <v>1312</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599"/>
      <c r="E12" s="128" t="s">
        <v>1312</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599"/>
      <c r="E13" s="128" t="s">
        <v>1314</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599"/>
      <c r="E14" s="128" t="s">
        <v>1312</v>
      </c>
    </row>
    <row r="15" spans="1:5" ht="143.5" customHeight="1">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599"/>
      <c r="E15" s="128" t="s">
        <v>1312</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599"/>
      <c r="E16" s="128" t="s">
        <v>1312</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599"/>
      <c r="E17" s="128" t="s">
        <v>1312</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599"/>
      <c r="E18" s="128" t="s">
        <v>1312</v>
      </c>
    </row>
    <row r="19" spans="1:5" ht="15">
      <c r="A19" s="87"/>
      <c r="B19" s="74" t="str">
        <f ca="1">OFFSET(L!$C$1,MATCH("Definitions"&amp;ADDRESS(ROW(),COLUMN(),4),L!$A:$A,0)-1,SL,,)</f>
        <v>OECD</v>
      </c>
      <c r="C19" s="74" t="str">
        <f ca="1">OFFSET(L!$C$1,MATCH("Definitions"&amp;ADDRESS(ROW(),COLUMN(),4),L!$A:$A,0)-1,SL,,)</f>
        <v>Organisation for Economic Co-operation and Development</v>
      </c>
      <c r="D19" s="599"/>
      <c r="E19" s="128"/>
    </row>
    <row r="20" spans="1:5" ht="30">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599"/>
      <c r="E20" s="128"/>
    </row>
    <row r="21" spans="1:5" ht="15">
      <c r="A21" s="87"/>
      <c r="B21" s="74" t="str">
        <f ca="1">OFFSET(L!$C$1,MATCH("Definitions"&amp;ADDRESS(ROW(),COLUMN(),4),L!$A:$A,0)-1,SL,,)</f>
        <v>RBA</v>
      </c>
      <c r="C21" s="74" t="str">
        <f ca="1">OFFSET(L!$C$1,MATCH("Definitions"&amp;ADDRESS(ROW(),COLUMN(),4),L!$A:$A,0)-1,SL,,)</f>
        <v>Responsible Business Alliance (www.responsiblebusiness.org)</v>
      </c>
      <c r="D21" s="599"/>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599"/>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599"/>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599"/>
      <c r="E24" s="128"/>
    </row>
    <row r="25" spans="1:5" ht="154" customHeight="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599"/>
      <c r="E25" s="128" t="s">
        <v>1312</v>
      </c>
    </row>
    <row r="26" spans="1:5" ht="75">
      <c r="A26" s="87"/>
      <c r="B26" s="74" t="str">
        <f ca="1">OFFSET(L!$C$1,MATCH("Definitions"&amp;ADDRESS(ROW(),COLUMN(),4),L!$A:$A,0)-1,SL,,)</f>
        <v>SEC</v>
      </c>
      <c r="C26" s="74" t="str">
        <f ca="1">OFFSET(L!$C$1,MATCH("Definitions"&amp;ADDRESS(ROW(),COLUMN(),4),L!$A:$A,0)-1,SL,,)</f>
        <v>U.S. Securities and Exchange Commission (www.sec.gov)</v>
      </c>
      <c r="D26" s="599"/>
      <c r="E26" s="128" t="s">
        <v>1314</v>
      </c>
    </row>
    <row r="27" spans="1:5" ht="76" customHeight="1">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599"/>
      <c r="E27" s="128" t="s">
        <v>1312</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599"/>
      <c r="E28" s="128" t="s">
        <v>1313</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599"/>
      <c r="E29" s="128" t="s">
        <v>1314</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599"/>
      <c r="E30" s="128" t="s">
        <v>1315</v>
      </c>
    </row>
    <row r="31" spans="1:5" ht="137.15"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599"/>
      <c r="E31" s="128"/>
    </row>
    <row r="32" spans="1:5" ht="15">
      <c r="A32" s="87"/>
      <c r="B32" s="598" t="str">
        <f ca="1">OFFSET(L!$C$1,MATCH("General"&amp;"Cpy",L!$A:$A,0)-1,SL,,)</f>
        <v>© 2021 Responsible Minerals Initiative. All rights reserved.</v>
      </c>
      <c r="C32" s="598"/>
      <c r="D32" s="599"/>
      <c r="E32" s="128"/>
    </row>
    <row r="33" spans="1:4" ht="14" thickBot="1">
      <c r="A33" s="88"/>
      <c r="B33" s="183"/>
      <c r="C33" s="183"/>
      <c r="D33" s="600"/>
    </row>
    <row r="34" spans="1:4" ht="14" thickTop="1"/>
  </sheetData>
  <sheetProtection algorithmName="SHA-512" hashValue="4to0gD/6uarl203LqFtWUNspEFoXTeZhz3njRXAiRG7NcKjeVZVM0UtSJ8fI1h8tTCAMYOqsH2h/t5siT4+pVg==" saltValue="OwQHTyBaMDAE/yvzGrcamA==" spinCount="100000" sheet="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opLeftCell="A19" zoomScale="90" zoomScaleNormal="90" zoomScalePageLayoutView="70" workbookViewId="0">
      <selection activeCell="AB83" sqref="AB83"/>
    </sheetView>
  </sheetViews>
  <sheetFormatPr defaultColWidth="8.84375" defaultRowHeight="13.5"/>
  <cols>
    <col min="1" max="1" width="1.84375" customWidth="1"/>
    <col min="2" max="2" width="83.15234375" customWidth="1"/>
    <col min="3" max="3" width="1.61328125" customWidth="1"/>
    <col min="4" max="5" width="16.61328125" customWidth="1"/>
    <col min="6" max="6" width="1.61328125" customWidth="1"/>
    <col min="7" max="9" width="16.61328125" customWidth="1"/>
    <col min="10" max="10" width="17.84375" customWidth="1"/>
    <col min="11" max="11" width="1.61328125" customWidth="1"/>
    <col min="12" max="12" width="3.61328125" style="113" hidden="1" customWidth="1"/>
    <col min="13" max="15" width="4.84375" style="113" hidden="1" customWidth="1"/>
    <col min="16" max="23" width="9.15234375" hidden="1" customWidth="1"/>
    <col min="24" max="24" width="9.15234375" customWidth="1"/>
  </cols>
  <sheetData>
    <row r="1" spans="1:34" ht="15.5" thickTop="1">
      <c r="A1" s="623"/>
      <c r="B1" s="624"/>
      <c r="C1" s="624"/>
      <c r="D1" s="624"/>
      <c r="E1" s="624"/>
      <c r="F1" s="624"/>
      <c r="G1" s="624"/>
      <c r="H1" s="624"/>
      <c r="I1" s="624"/>
      <c r="J1" s="624"/>
      <c r="K1" s="625"/>
      <c r="L1" s="139"/>
      <c r="M1" s="130"/>
      <c r="N1" s="130"/>
      <c r="O1" s="131"/>
      <c r="P1" s="12"/>
      <c r="Q1" s="12"/>
      <c r="R1" s="12"/>
      <c r="S1" s="12"/>
      <c r="T1" s="12"/>
      <c r="U1" s="12"/>
      <c r="V1" s="12"/>
      <c r="W1" s="12"/>
      <c r="X1" s="12"/>
      <c r="Y1" s="12"/>
      <c r="Z1" s="12"/>
      <c r="AA1" s="12"/>
      <c r="AB1" s="12"/>
      <c r="AC1" s="12"/>
      <c r="AD1" s="12"/>
      <c r="AE1" s="12"/>
      <c r="AF1" s="12"/>
      <c r="AG1" s="12"/>
      <c r="AH1" s="12"/>
    </row>
    <row r="2" spans="1:34" ht="82.4" customHeight="1">
      <c r="A2" s="45"/>
      <c r="B2" s="165"/>
      <c r="C2" s="46"/>
      <c r="D2" s="626" t="str">
        <f ca="1">OFFSET(L!$C$1,MATCH("Declaration"&amp;ADDRESS(ROW(),COLUMN(),4),L!$A:$A,0)-1,SL,,)</f>
        <v>Conflict Minerals Reporting Template (CMRT)</v>
      </c>
      <c r="E2" s="627"/>
      <c r="F2" s="627"/>
      <c r="G2" s="627"/>
      <c r="H2" s="627"/>
      <c r="I2" s="627"/>
      <c r="J2" s="628"/>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861</v>
      </c>
      <c r="E3" s="12"/>
      <c r="F3" s="636"/>
      <c r="G3" s="636"/>
      <c r="H3" s="636"/>
      <c r="I3" s="182"/>
      <c r="J3" s="167" t="s">
        <v>15318</v>
      </c>
      <c r="K3" s="47"/>
      <c r="L3" s="139"/>
      <c r="M3" s="130"/>
      <c r="N3" s="130"/>
      <c r="O3" s="131"/>
      <c r="P3" s="144">
        <f>MATCH($D$3,LN,0)</f>
        <v>1</v>
      </c>
    </row>
    <row r="4" spans="1:34" ht="15">
      <c r="A4" s="45"/>
      <c r="B4" s="632" t="str">
        <f ca="1">OFFSET(L!$C$1,MATCH("Declaration"&amp;ADDRESS(ROW(),COLUMN(),4),L!$A:$A,0)-1,SL,,)</f>
        <v>The purpose of this document is to collect sourcing information on tin, tantalum, tungsten and gold used in products</v>
      </c>
      <c r="C4" s="632"/>
      <c r="D4" s="632"/>
      <c r="E4" s="632"/>
      <c r="F4" s="632"/>
      <c r="G4" s="632"/>
      <c r="H4" s="632"/>
      <c r="I4" s="637" t="str">
        <f ca="1">OFFSET(L!$C$1,MATCH("Declaration"&amp;ADDRESS(ROW(),COLUMN(),4),L!$A:$A,0)-1,SL,,)</f>
        <v>Link to Terms &amp; Conditions</v>
      </c>
      <c r="J4" s="637"/>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3"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632" t="str">
        <f ca="1">OFFSET(L!$C$1,MATCH("Declaration"&amp;ADDRESS(ROW(),COLUMN(),4),L!$A:$A,0)-1,SL,,)</f>
        <v>Mandatory fields are noted with an asterisk (*).  Consult the instructions tab for guidance on how to answer each question.</v>
      </c>
      <c r="C6" s="632"/>
      <c r="D6" s="632"/>
      <c r="E6" s="632"/>
      <c r="F6" s="632"/>
      <c r="G6" s="632"/>
      <c r="H6" s="632"/>
      <c r="I6" s="632"/>
      <c r="J6" s="632"/>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7" customHeight="1">
      <c r="A7" s="45"/>
      <c r="B7" s="641" t="str">
        <f ca="1">OFFSET(L!$C$1,MATCH("Declaration"&amp;ADDRESS(ROW(),COLUMN(),4),L!$A:$A,0)-1,SL,,)</f>
        <v>Company Information</v>
      </c>
      <c r="C7" s="641"/>
      <c r="D7" s="641"/>
      <c r="E7" s="641"/>
      <c r="F7" s="641"/>
      <c r="G7" s="641"/>
      <c r="H7" s="641"/>
      <c r="I7" s="641"/>
      <c r="J7" s="641"/>
      <c r="K7" s="47"/>
      <c r="L7" s="141"/>
      <c r="M7" s="130"/>
      <c r="N7" s="130"/>
      <c r="O7" s="131"/>
      <c r="P7" s="12"/>
      <c r="Q7" s="12"/>
      <c r="R7" s="12"/>
      <c r="S7" s="12"/>
      <c r="T7" s="12"/>
      <c r="U7" s="12"/>
      <c r="V7" s="12"/>
      <c r="W7" s="12"/>
      <c r="X7" s="12"/>
      <c r="Y7" s="12"/>
      <c r="Z7" s="12"/>
      <c r="AA7" s="12"/>
      <c r="AB7" s="12"/>
      <c r="AC7" s="12"/>
      <c r="AD7" s="12"/>
      <c r="AE7" s="12"/>
      <c r="AF7" s="12"/>
      <c r="AG7" s="12"/>
      <c r="AH7" s="12"/>
    </row>
    <row r="8" spans="1:34" ht="15">
      <c r="A8" s="49"/>
      <c r="B8" s="86" t="str">
        <f ca="1">OFFSET(L!$C$1,MATCH("Declaration"&amp;ADDRESS(ROW(),COLUMN(),4),L!$A:$A,0)-1,SL,,)</f>
        <v>Company Name (*):</v>
      </c>
      <c r="C8" s="89"/>
      <c r="D8" s="629" t="s">
        <v>16985</v>
      </c>
      <c r="E8" s="630"/>
      <c r="F8" s="630"/>
      <c r="G8" s="630"/>
      <c r="H8" s="630"/>
      <c r="I8" s="630"/>
      <c r="J8" s="631"/>
      <c r="K8" s="50"/>
      <c r="L8" s="141"/>
      <c r="M8" s="130"/>
      <c r="N8" s="130"/>
      <c r="O8" s="131"/>
      <c r="P8" s="12"/>
      <c r="Q8" s="12"/>
      <c r="R8" s="12"/>
      <c r="S8" s="12"/>
      <c r="T8" s="12"/>
      <c r="U8" s="12"/>
      <c r="V8" s="12"/>
      <c r="W8" s="12"/>
      <c r="X8" s="12"/>
      <c r="Y8" s="12"/>
      <c r="Z8" s="12"/>
      <c r="AA8" s="12"/>
      <c r="AB8" s="12"/>
      <c r="AC8" s="12"/>
      <c r="AD8" s="12"/>
      <c r="AE8" s="12"/>
      <c r="AF8" s="12"/>
      <c r="AG8" s="12"/>
      <c r="AH8" s="12"/>
    </row>
    <row r="9" spans="1:34" ht="15">
      <c r="A9" s="49"/>
      <c r="B9" s="86" t="str">
        <f ca="1">OFFSET(L!$C$1,MATCH("Declaration"&amp;ADDRESS(ROW(),COLUMN(),4),L!$A:$A,0)-1,SL,,)</f>
        <v>Declaration Scope or Class (*):</v>
      </c>
      <c r="C9" s="89"/>
      <c r="D9" s="638" t="s">
        <v>494</v>
      </c>
      <c r="E9" s="639"/>
      <c r="F9" s="639"/>
      <c r="G9" s="640"/>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5" customHeight="1">
      <c r="A10" s="49"/>
      <c r="B10" s="642" t="str">
        <f ca="1">OFFSET(L!$C$1,MATCH("Declaration"&amp;ADDRESS(ROW(),COLUMN(),4)&amp;LEFT($D$9,1),L!$A:$A,0)-1,SL,,)</f>
        <v>Description of Scope:</v>
      </c>
      <c r="C10" s="151"/>
      <c r="D10" s="633" t="s">
        <v>16994</v>
      </c>
      <c r="E10" s="634"/>
      <c r="F10" s="634"/>
      <c r="G10" s="634"/>
      <c r="H10" s="634"/>
      <c r="I10" s="634"/>
      <c r="J10" s="635"/>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
      <c r="A11" s="49"/>
      <c r="B11" s="643"/>
      <c r="C11" s="151"/>
      <c r="D11" s="652" t="str">
        <f ca="1">IF(D9=Q9,OFFSET(L!$C$1,MATCH("Declaration"&amp;ADDRESS(ROW(),COLUMN(),4),L!$A:$A,0)-1,SL,,),"")</f>
        <v/>
      </c>
      <c r="E11" s="653"/>
      <c r="F11" s="653"/>
      <c r="G11" s="653"/>
      <c r="H11" s="653"/>
      <c r="I11" s="653"/>
      <c r="J11" s="654"/>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
      <c r="A12" s="49"/>
      <c r="B12" s="51" t="str">
        <f ca="1">OFFSET(L!$C$1,MATCH("Declaration"&amp;ADDRESS(ROW(),COLUMN(),4),L!$A:$A,0)-1,SL,,)</f>
        <v>Company Unique ID:</v>
      </c>
      <c r="C12" s="90"/>
      <c r="D12" s="615"/>
      <c r="E12" s="616"/>
      <c r="F12" s="616"/>
      <c r="G12" s="616"/>
      <c r="H12" s="616"/>
      <c r="I12" s="616"/>
      <c r="J12" s="617"/>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
      <c r="A13" s="49"/>
      <c r="B13" s="51" t="str">
        <f ca="1">OFFSET(L!$C$1,MATCH("Declaration"&amp;ADDRESS(ROW(),COLUMN(),4),L!$A:$A,0)-1,SL,,)</f>
        <v>Company Unique ID Authority:</v>
      </c>
      <c r="C13" s="90"/>
      <c r="D13" s="615"/>
      <c r="E13" s="616"/>
      <c r="F13" s="616"/>
      <c r="G13" s="616"/>
      <c r="H13" s="616"/>
      <c r="I13" s="616"/>
      <c r="J13" s="617"/>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
      <c r="A14" s="49"/>
      <c r="B14" s="51" t="str">
        <f ca="1">OFFSET(L!$C$1,MATCH("Declaration"&amp;ADDRESS(ROW(),COLUMN(),4),L!$A:$A,0)-1,SL,,)</f>
        <v>Address:</v>
      </c>
      <c r="C14" s="90"/>
      <c r="D14" s="615" t="s">
        <v>16986</v>
      </c>
      <c r="E14" s="616"/>
      <c r="F14" s="616"/>
      <c r="G14" s="616"/>
      <c r="H14" s="616"/>
      <c r="I14" s="616"/>
      <c r="J14" s="617"/>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
      <c r="A15" s="49"/>
      <c r="B15" s="51" t="str">
        <f ca="1">OFFSET(L!$C$1,MATCH("Declaration"&amp;ADDRESS(ROW(),COLUMN(),4),L!$A:$A,0)-1,SL,,)</f>
        <v>Contact Name (*):</v>
      </c>
      <c r="C15" s="90"/>
      <c r="D15" s="615" t="s">
        <v>16988</v>
      </c>
      <c r="E15" s="616"/>
      <c r="F15" s="616"/>
      <c r="G15" s="616"/>
      <c r="H15" s="616"/>
      <c r="I15" s="616"/>
      <c r="J15" s="617"/>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
      <c r="A16" s="49"/>
      <c r="B16" s="51" t="str">
        <f ca="1">OFFSET(L!$C$1,MATCH("Declaration"&amp;ADDRESS(ROW(),COLUMN(),4),L!$A:$A,0)-1,SL,,)</f>
        <v>Email – Contact (*):</v>
      </c>
      <c r="C16" s="90"/>
      <c r="D16" s="644" t="s">
        <v>16989</v>
      </c>
      <c r="E16" s="645"/>
      <c r="F16" s="645"/>
      <c r="G16" s="645"/>
      <c r="H16" s="645"/>
      <c r="I16" s="645"/>
      <c r="J16" s="646"/>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
      <c r="A17" s="49"/>
      <c r="B17" s="51" t="str">
        <f ca="1">OFFSET(L!$C$1,MATCH("Declaration"&amp;ADDRESS(ROW(),COLUMN(),4),L!$A:$A,0)-1,SL,,)</f>
        <v>Phone – Contact (*):</v>
      </c>
      <c r="C17" s="90"/>
      <c r="D17" s="615" t="s">
        <v>16987</v>
      </c>
      <c r="E17" s="616"/>
      <c r="F17" s="616"/>
      <c r="G17" s="616"/>
      <c r="H17" s="616"/>
      <c r="I17" s="616"/>
      <c r="J17" s="617"/>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3">
      <c r="A18" s="49"/>
      <c r="B18" s="51" t="str">
        <f ca="1">OFFSET(L!$C$1,MATCH("Declaration"&amp;ADDRESS(ROW(),COLUMN(),4),L!$A:$A,0)-1,SL,,)</f>
        <v>Authorizer (*):</v>
      </c>
      <c r="C18" s="90"/>
      <c r="D18" s="615" t="s">
        <v>16990</v>
      </c>
      <c r="E18" s="616"/>
      <c r="F18" s="616"/>
      <c r="G18" s="616"/>
      <c r="H18" s="616"/>
      <c r="I18" s="616"/>
      <c r="J18" s="617"/>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3">
      <c r="A19" s="49"/>
      <c r="B19" s="51" t="str">
        <f ca="1">OFFSET(L!$C$1,MATCH("Declaration"&amp;ADDRESS(ROW(),COLUMN(),4),L!$A:$A,0)-1,SL,,)</f>
        <v>Title - Authorizer:</v>
      </c>
      <c r="C19" s="90"/>
      <c r="D19" s="615" t="s">
        <v>16991</v>
      </c>
      <c r="E19" s="616"/>
      <c r="F19" s="616"/>
      <c r="G19" s="616"/>
      <c r="H19" s="616"/>
      <c r="I19" s="616"/>
      <c r="J19" s="617"/>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3">
      <c r="A20" s="49"/>
      <c r="B20" s="51" t="str">
        <f ca="1">OFFSET(L!$C$1,MATCH("Declaration"&amp;ADDRESS(ROW(),COLUMN(),4),L!$A:$A,0)-1,SL,,)</f>
        <v>Email - Authorizer (*):</v>
      </c>
      <c r="C20" s="90"/>
      <c r="D20" s="644" t="s">
        <v>16992</v>
      </c>
      <c r="E20" s="645"/>
      <c r="F20" s="645"/>
      <c r="G20" s="645"/>
      <c r="H20" s="645"/>
      <c r="I20" s="645"/>
      <c r="J20" s="646"/>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
      <c r="A21" s="49"/>
      <c r="B21" s="51" t="str">
        <f ca="1">OFFSET(L!$C$1,MATCH("Declaration"&amp;ADDRESS(ROW(),COLUMN(),4),L!$A:$A,0)-1,SL,,)</f>
        <v>Phone - Authorizer:</v>
      </c>
      <c r="C21" s="162"/>
      <c r="D21" s="609" t="s">
        <v>16993</v>
      </c>
      <c r="E21" s="610"/>
      <c r="F21" s="610"/>
      <c r="G21" s="610"/>
      <c r="H21" s="610"/>
      <c r="I21" s="610"/>
      <c r="J21" s="611"/>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7.5">
      <c r="A22" s="49"/>
      <c r="B22" s="51" t="str">
        <f ca="1">OFFSET(L!$C$1,MATCH("Declaration"&amp;ADDRESS(ROW(),COLUMN(),4),L!$A:$A,0)-1,SL,,)</f>
        <v>Effective Date (*):</v>
      </c>
      <c r="C22" s="91"/>
      <c r="D22" s="612">
        <v>44651</v>
      </c>
      <c r="E22" s="613"/>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7.5">
      <c r="A23" s="52"/>
      <c r="B23" s="92"/>
      <c r="C23" s="20"/>
      <c r="D23" s="649"/>
      <c r="E23" s="649"/>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
      <c r="A24" s="53"/>
      <c r="B24" s="614" t="str">
        <f ca="1">OFFSET(L!$C$1,MATCH("Declaration"&amp;ADDRESS(ROW(),COLUMN(),4),L!$A:$A,0)-1,SL,,)</f>
        <v>Answer the following questions 1 - 8 based on the declaration scope indicated above</v>
      </c>
      <c r="C24" s="614"/>
      <c r="D24" s="614"/>
      <c r="E24" s="614"/>
      <c r="F24" s="614"/>
      <c r="G24" s="614"/>
      <c r="H24" s="614"/>
      <c r="I24" s="614"/>
      <c r="J24" s="614"/>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5" customHeight="1">
      <c r="A25" s="52"/>
      <c r="B25" s="55" t="str">
        <f ca="1">OFFSET(L!$C$1,MATCH("Declaration"&amp;ADDRESS(ROW(),COLUMN(),4),L!$A:$A,0)-1,SL,,)</f>
        <v>1) Is any 3TG intentionally added or used in the product(s) or in the production process? (*)</v>
      </c>
      <c r="C25" s="20"/>
      <c r="D25" s="650" t="str">
        <f ca="1">OFFSET(L!$C$1,MATCH("Declaration"&amp;ADDRESS(ROW(),COLUMN(),4),L!$A:$A,0)-1,SL,,)</f>
        <v>Answer</v>
      </c>
      <c r="E25" s="650"/>
      <c r="F25" s="21"/>
      <c r="G25" s="55" t="str">
        <f ca="1">OFFSET(L!$C$1,MATCH("Declaration"&amp;ADDRESS(ROW(),COLUMN(),4),L!$A:$A,0)-1,SL,,)</f>
        <v>Comments</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3">
      <c r="A26" s="52"/>
      <c r="B26" s="51" t="str">
        <f ca="1">OFFSET(L!$C$1,MATCH("Declaration"&amp;ADDRESS(ROW(),COLUMN(),4),L!$A:$A,0)-1,SL,,)&amp;P26</f>
        <v>Tantalum  (*)</v>
      </c>
      <c r="C26" s="46"/>
      <c r="D26" s="601" t="s">
        <v>488</v>
      </c>
      <c r="E26" s="602"/>
      <c r="F26" s="15"/>
      <c r="G26" s="603"/>
      <c r="H26" s="604"/>
      <c r="I26" s="604"/>
      <c r="J26" s="605"/>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3">
      <c r="A27" s="52"/>
      <c r="B27" s="51" t="str">
        <f ca="1">OFFSET(L!$C$1,MATCH("Declaration"&amp;ADDRESS(ROW(),COLUMN(),4),L!$A:$A,0)-1,SL,,)&amp;P27</f>
        <v>Tin  (*)</v>
      </c>
      <c r="C27" s="46"/>
      <c r="D27" s="601" t="s">
        <v>488</v>
      </c>
      <c r="E27" s="602"/>
      <c r="F27" s="15"/>
      <c r="G27" s="603"/>
      <c r="H27" s="604"/>
      <c r="I27" s="604"/>
      <c r="J27" s="605"/>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3">
      <c r="A28" s="52"/>
      <c r="B28" s="51" t="str">
        <f ca="1">OFFSET(L!$C$1,MATCH("Declaration"&amp;ADDRESS(ROW(),COLUMN(),4),L!$A:$A,0)-1,SL,,)&amp;P28</f>
        <v>Gold  (*)</v>
      </c>
      <c r="C28" s="46"/>
      <c r="D28" s="601" t="s">
        <v>488</v>
      </c>
      <c r="E28" s="602"/>
      <c r="F28" s="15"/>
      <c r="G28" s="603"/>
      <c r="H28" s="604"/>
      <c r="I28" s="604"/>
      <c r="J28" s="605"/>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3">
      <c r="A29" s="52"/>
      <c r="B29" s="51" t="str">
        <f ca="1">OFFSET(L!$C$1,MATCH("Declaration"&amp;ADDRESS(ROW(),COLUMN(),4),L!$A:$A,0)-1,SL,,)&amp;P29</f>
        <v>Tungsten  (*)</v>
      </c>
      <c r="C29" s="46"/>
      <c r="D29" s="601" t="s">
        <v>488</v>
      </c>
      <c r="E29" s="602"/>
      <c r="F29" s="15"/>
      <c r="G29" s="603"/>
      <c r="H29" s="604"/>
      <c r="I29" s="604"/>
      <c r="J29" s="605"/>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7.5">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5" customHeight="1">
      <c r="A31" s="52"/>
      <c r="B31" s="55" t="str">
        <f ca="1">OFFSET(L!$C$1,MATCH("Declaration"&amp;ADDRESS(ROW(),COLUMN(),4),L!$A:$A,0)-1,SL,,)&amp;Q$37</f>
        <v>2) Does any 3TG remain in the product(s)? (*)</v>
      </c>
      <c r="C31" s="13"/>
      <c r="D31" s="608" t="str">
        <f ca="1">D25</f>
        <v>Answer</v>
      </c>
      <c r="E31" s="608"/>
      <c r="F31" s="21"/>
      <c r="G31" s="55" t="str">
        <f ca="1">G25</f>
        <v>Comments</v>
      </c>
      <c r="H31" s="55"/>
      <c r="I31" s="55"/>
      <c r="J31" s="96"/>
      <c r="K31" s="47"/>
      <c r="L31" s="136" t="s">
        <v>1243</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3">
      <c r="A32" s="52"/>
      <c r="B32" s="51" t="str">
        <f ca="1">B26</f>
        <v>Tantalum  (*)</v>
      </c>
      <c r="C32" s="13"/>
      <c r="D32" s="618" t="s">
        <v>488</v>
      </c>
      <c r="E32" s="619"/>
      <c r="F32" s="58"/>
      <c r="G32" s="603"/>
      <c r="H32" s="604"/>
      <c r="I32" s="604"/>
      <c r="J32" s="605"/>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3">
      <c r="A33" s="52"/>
      <c r="B33" s="51" t="str">
        <f ca="1">B27</f>
        <v>Tin  (*)</v>
      </c>
      <c r="C33" s="13"/>
      <c r="D33" s="601" t="s">
        <v>488</v>
      </c>
      <c r="E33" s="602"/>
      <c r="F33" s="58"/>
      <c r="G33" s="603"/>
      <c r="H33" s="604"/>
      <c r="I33" s="604"/>
      <c r="J33" s="605"/>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3">
      <c r="A34" s="52"/>
      <c r="B34" s="51" t="str">
        <f ca="1">B28</f>
        <v>Gold  (*)</v>
      </c>
      <c r="C34" s="13"/>
      <c r="D34" s="601" t="s">
        <v>488</v>
      </c>
      <c r="E34" s="602"/>
      <c r="F34" s="58"/>
      <c r="G34" s="603"/>
      <c r="H34" s="604"/>
      <c r="I34" s="604"/>
      <c r="J34" s="605"/>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3">
      <c r="A35" s="52"/>
      <c r="B35" s="51" t="str">
        <f ca="1">B29</f>
        <v>Tungsten  (*)</v>
      </c>
      <c r="C35" s="13"/>
      <c r="D35" s="601" t="s">
        <v>488</v>
      </c>
      <c r="E35" s="602"/>
      <c r="F35" s="58"/>
      <c r="G35" s="603"/>
      <c r="H35" s="604"/>
      <c r="I35" s="604"/>
      <c r="J35" s="605"/>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7.5">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5" customHeight="1">
      <c r="A37" s="52"/>
      <c r="B37" s="55" t="str">
        <f ca="1">OFFSET(L!$C$1,MATCH("Declaration"&amp;ADDRESS(ROW(),COLUMN(),4),L!$A:$A,0)-1,SL,,)&amp;Q$37</f>
        <v>3) Do any of the smelters in your supply chain source the 3TG from the covered countries? (SEC term, see definitions tab) (*)</v>
      </c>
      <c r="C37" s="13"/>
      <c r="D37" s="608" t="str">
        <f ca="1">D25</f>
        <v>Answer</v>
      </c>
      <c r="E37" s="608"/>
      <c r="F37" s="21"/>
      <c r="G37" s="55" t="str">
        <f ca="1">G25</f>
        <v>Comments</v>
      </c>
      <c r="H37" s="648"/>
      <c r="I37" s="648"/>
      <c r="J37" s="648"/>
      <c r="K37" s="47"/>
      <c r="L37" s="136" t="s">
        <v>1243</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3">
      <c r="A38" s="52"/>
      <c r="B38" s="51" t="str">
        <f ca="1">OFFSET(L!$C$1,MATCH("Declaration"&amp;ADDRESS(ROW(),COLUMN(),4),L!$A:$A,0)-1,SL,,)&amp;P38</f>
        <v>Tantalum  (*)</v>
      </c>
      <c r="C38" s="13"/>
      <c r="D38" s="601" t="s">
        <v>488</v>
      </c>
      <c r="E38" s="602"/>
      <c r="F38" s="58"/>
      <c r="G38" s="603"/>
      <c r="H38" s="604"/>
      <c r="I38" s="604"/>
      <c r="J38" s="605"/>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3">
      <c r="A39" s="52"/>
      <c r="B39" s="51" t="str">
        <f ca="1">OFFSET(L!$C$1,MATCH("Declaration"&amp;ADDRESS(ROW(),COLUMN(),4),L!$A:$A,0)-1,SL,,)&amp;P39</f>
        <v>Tin  (*)</v>
      </c>
      <c r="C39" s="13"/>
      <c r="D39" s="601" t="s">
        <v>488</v>
      </c>
      <c r="E39" s="602"/>
      <c r="F39" s="58"/>
      <c r="G39" s="603"/>
      <c r="H39" s="604"/>
      <c r="I39" s="604"/>
      <c r="J39" s="605"/>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3">
      <c r="A40" s="52"/>
      <c r="B40" s="51" t="str">
        <f ca="1">OFFSET(L!$C$1,MATCH("Declaration"&amp;ADDRESS(ROW(),COLUMN(),4),L!$A:$A,0)-1,SL,,)&amp;P40</f>
        <v>Gold  (*)</v>
      </c>
      <c r="C40" s="13"/>
      <c r="D40" s="601" t="s">
        <v>490</v>
      </c>
      <c r="E40" s="602"/>
      <c r="F40" s="58"/>
      <c r="G40" s="603"/>
      <c r="H40" s="604"/>
      <c r="I40" s="604"/>
      <c r="J40" s="605"/>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3">
      <c r="A41" s="52"/>
      <c r="B41" s="51" t="str">
        <f ca="1">OFFSET(L!$C$1,MATCH("Declaration"&amp;ADDRESS(ROW(),COLUMN(),4),L!$A:$A,0)-1,SL,,)&amp;P41</f>
        <v>Tungsten  (*)</v>
      </c>
      <c r="C41" s="13"/>
      <c r="D41" s="601" t="s">
        <v>488</v>
      </c>
      <c r="E41" s="602"/>
      <c r="F41" s="58"/>
      <c r="G41" s="603"/>
      <c r="H41" s="604"/>
      <c r="I41" s="604"/>
      <c r="J41" s="605"/>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7.5">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5" customHeight="1">
      <c r="A43" s="52"/>
      <c r="B43" s="55" t="str">
        <f ca="1">OFFSET(L!$C$1,MATCH("Declaration"&amp;ADDRESS(ROW(),COLUMN(),4),L!$A:$A,0)-1,SL,,)&amp;Q$37</f>
        <v>4) Do any of the smelters in your supply chain source the 3TG from conflict-affected and high-risk areas? (*)</v>
      </c>
      <c r="C43" s="13"/>
      <c r="D43" s="608" t="str">
        <f ca="1">D25</f>
        <v>Answer</v>
      </c>
      <c r="E43" s="608"/>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5" customHeight="1">
      <c r="A44" s="52"/>
      <c r="B44" s="51" t="str">
        <f ca="1">OFFSET(L!$C$1,MATCH("Declaration"&amp;ADDRESS(ROW(),COLUMN(),4),L!$A:$A,0)-1,SL,,)&amp;P44</f>
        <v>Tantalum  (*)</v>
      </c>
      <c r="C44" s="13"/>
      <c r="D44" s="601" t="s">
        <v>488</v>
      </c>
      <c r="E44" s="602"/>
      <c r="F44" s="58"/>
      <c r="G44" s="603"/>
      <c r="H44" s="604"/>
      <c r="I44" s="604"/>
      <c r="J44" s="605"/>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5" customHeight="1">
      <c r="A45" s="52"/>
      <c r="B45" s="51" t="str">
        <f ca="1">OFFSET(L!$C$1,MATCH("Declaration"&amp;ADDRESS(ROW(),COLUMN(),4),L!$A:$A,0)-1,SL,,)&amp;P45</f>
        <v>Tin  (*)</v>
      </c>
      <c r="C45" s="13"/>
      <c r="D45" s="601" t="s">
        <v>488</v>
      </c>
      <c r="E45" s="602"/>
      <c r="F45" s="58"/>
      <c r="G45" s="603"/>
      <c r="H45" s="604"/>
      <c r="I45" s="604"/>
      <c r="J45" s="605"/>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5" customHeight="1">
      <c r="A46" s="52"/>
      <c r="B46" s="51" t="str">
        <f ca="1">OFFSET(L!$C$1,MATCH("Declaration"&amp;ADDRESS(ROW(),COLUMN(),4),L!$A:$A,0)-1,SL,,)&amp;P46</f>
        <v>Gold  (*)</v>
      </c>
      <c r="C46" s="13"/>
      <c r="D46" s="601" t="s">
        <v>488</v>
      </c>
      <c r="E46" s="602"/>
      <c r="F46" s="58"/>
      <c r="G46" s="603"/>
      <c r="H46" s="604"/>
      <c r="I46" s="604"/>
      <c r="J46" s="605"/>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5" customHeight="1">
      <c r="A47" s="52"/>
      <c r="B47" s="51" t="str">
        <f ca="1">OFFSET(L!$C$1,MATCH("Declaration"&amp;ADDRESS(ROW(),COLUMN(),4),L!$A:$A,0)-1,SL,,)&amp;P47</f>
        <v>Tungsten  (*)</v>
      </c>
      <c r="C47" s="13"/>
      <c r="D47" s="601" t="s">
        <v>488</v>
      </c>
      <c r="E47" s="602"/>
      <c r="F47" s="58"/>
      <c r="G47" s="603"/>
      <c r="H47" s="604"/>
      <c r="I47" s="604"/>
      <c r="J47" s="605"/>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5"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5" customHeight="1">
      <c r="A49" s="52"/>
      <c r="B49" s="55" t="str">
        <f ca="1">OFFSET(L!$C$1,MATCH("Declaration"&amp;ADDRESS(ROW(),COLUMN(),4),L!$A:$A,0)-1,SL,,)&amp;Q$37</f>
        <v>5) Does 100 percent of the 3TG (necessary to the functionality or production of your products) originate from recycled or scrap sources?  (*)</v>
      </c>
      <c r="C49" s="13"/>
      <c r="D49" s="608" t="str">
        <f ca="1">D25</f>
        <v>Answer</v>
      </c>
      <c r="E49" s="608"/>
      <c r="F49" s="21"/>
      <c r="G49" s="55" t="str">
        <f ca="1">G25</f>
        <v>Comments</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3">
      <c r="A50" s="52"/>
      <c r="B50" s="51" t="str">
        <f ca="1">B38</f>
        <v>Tantalum  (*)</v>
      </c>
      <c r="C50" s="13"/>
      <c r="D50" s="601" t="s">
        <v>489</v>
      </c>
      <c r="E50" s="602"/>
      <c r="F50" s="58"/>
      <c r="G50" s="603"/>
      <c r="H50" s="604"/>
      <c r="I50" s="604"/>
      <c r="J50" s="605"/>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3">
      <c r="A51" s="52"/>
      <c r="B51" s="51" t="str">
        <f ca="1">B39</f>
        <v>Tin  (*)</v>
      </c>
      <c r="C51" s="13"/>
      <c r="D51" s="601" t="s">
        <v>489</v>
      </c>
      <c r="E51" s="602"/>
      <c r="F51" s="58"/>
      <c r="G51" s="603"/>
      <c r="H51" s="604"/>
      <c r="I51" s="604"/>
      <c r="J51" s="605"/>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3">
      <c r="A52" s="52"/>
      <c r="B52" s="51" t="str">
        <f ca="1">B40</f>
        <v>Gold  (*)</v>
      </c>
      <c r="C52" s="13"/>
      <c r="D52" s="601" t="s">
        <v>489</v>
      </c>
      <c r="E52" s="602"/>
      <c r="F52" s="58"/>
      <c r="G52" s="603"/>
      <c r="H52" s="604"/>
      <c r="I52" s="604"/>
      <c r="J52" s="605"/>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3">
      <c r="A53" s="52"/>
      <c r="B53" s="51" t="str">
        <f ca="1">B41</f>
        <v>Tungsten  (*)</v>
      </c>
      <c r="C53" s="13"/>
      <c r="D53" s="601" t="s">
        <v>489</v>
      </c>
      <c r="E53" s="602"/>
      <c r="F53" s="58"/>
      <c r="G53" s="603"/>
      <c r="H53" s="604"/>
      <c r="I53" s="604"/>
      <c r="J53" s="605"/>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7.5">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5" customHeight="1">
      <c r="A55" s="52"/>
      <c r="B55" s="339" t="str">
        <f ca="1">OFFSET(L!$C$1,MATCH("Declaration"&amp;ADDRESS(ROW(),COLUMN(),4),L!$A:$A,0)-1,SL,,)&amp;Q$37</f>
        <v>6) What percentage of relevant suppliers have provided a response to your supply chain survey?  (*)</v>
      </c>
      <c r="C55" s="13"/>
      <c r="D55" s="608" t="str">
        <f ca="1">D25</f>
        <v>Answer</v>
      </c>
      <c r="E55" s="608"/>
      <c r="F55" s="21"/>
      <c r="G55" s="55" t="str">
        <f ca="1">G25</f>
        <v>Comments</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3">
      <c r="A56" s="52"/>
      <c r="B56" s="51" t="str">
        <f ca="1">B38</f>
        <v>Tantalum  (*)</v>
      </c>
      <c r="C56" s="46"/>
      <c r="D56" s="606" t="s">
        <v>2513</v>
      </c>
      <c r="E56" s="607"/>
      <c r="F56" s="58"/>
      <c r="G56" s="603"/>
      <c r="H56" s="604"/>
      <c r="I56" s="604"/>
      <c r="J56" s="605"/>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3">
      <c r="A57" s="52"/>
      <c r="B57" s="51" t="str">
        <f ca="1">B39</f>
        <v>Tin  (*)</v>
      </c>
      <c r="C57" s="46"/>
      <c r="D57" s="606" t="s">
        <v>2513</v>
      </c>
      <c r="E57" s="607"/>
      <c r="F57" s="58"/>
      <c r="G57" s="603"/>
      <c r="H57" s="604"/>
      <c r="I57" s="604"/>
      <c r="J57" s="605"/>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3">
      <c r="A58" s="52"/>
      <c r="B58" s="51" t="str">
        <f ca="1">B40</f>
        <v>Gold  (*)</v>
      </c>
      <c r="C58" s="46"/>
      <c r="D58" s="606" t="s">
        <v>2513</v>
      </c>
      <c r="E58" s="607"/>
      <c r="F58" s="58"/>
      <c r="G58" s="603"/>
      <c r="H58" s="604"/>
      <c r="I58" s="604"/>
      <c r="J58" s="605"/>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3">
      <c r="A59" s="52"/>
      <c r="B59" s="51" t="str">
        <f ca="1">B41</f>
        <v>Tungsten  (*)</v>
      </c>
      <c r="C59" s="46"/>
      <c r="D59" s="606" t="s">
        <v>2513</v>
      </c>
      <c r="E59" s="607"/>
      <c r="F59" s="58"/>
      <c r="G59" s="603"/>
      <c r="H59" s="604"/>
      <c r="I59" s="604"/>
      <c r="J59" s="605"/>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5" customHeight="1">
      <c r="A61" s="52"/>
      <c r="B61" s="339" t="str">
        <f ca="1">OFFSET(L!$C$1,MATCH("Declaration"&amp;ADDRESS(ROW(),COLUMN(),4),L!$A:$A,0)-1,SL,,)&amp;Q$37</f>
        <v>7) Have you identified all of the smelters supplying the 3TG to your supply chain?  (*)</v>
      </c>
      <c r="C61" s="13"/>
      <c r="D61" s="608" t="str">
        <f ca="1">D25</f>
        <v>Answer</v>
      </c>
      <c r="E61" s="608"/>
      <c r="F61" s="21"/>
      <c r="G61" s="55" t="str">
        <f ca="1">G25</f>
        <v>Comments</v>
      </c>
      <c r="H61" s="647"/>
      <c r="I61" s="647"/>
      <c r="J61" s="647"/>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3">
      <c r="A62" s="52"/>
      <c r="B62" s="51" t="str">
        <f ca="1">B38</f>
        <v>Tantalum  (*)</v>
      </c>
      <c r="C62" s="13"/>
      <c r="D62" s="618" t="s">
        <v>489</v>
      </c>
      <c r="E62" s="619"/>
      <c r="F62" s="58"/>
      <c r="G62" s="603"/>
      <c r="H62" s="604"/>
      <c r="I62" s="604"/>
      <c r="J62" s="605"/>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3">
      <c r="A63" s="52"/>
      <c r="B63" s="51" t="str">
        <f ca="1">B39</f>
        <v>Tin  (*)</v>
      </c>
      <c r="C63" s="13"/>
      <c r="D63" s="601" t="s">
        <v>489</v>
      </c>
      <c r="E63" s="602"/>
      <c r="F63" s="58"/>
      <c r="G63" s="603"/>
      <c r="H63" s="604"/>
      <c r="I63" s="604"/>
      <c r="J63" s="605"/>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3">
      <c r="A64" s="52"/>
      <c r="B64" s="51" t="str">
        <f ca="1">B40</f>
        <v>Gold  (*)</v>
      </c>
      <c r="C64" s="13"/>
      <c r="D64" s="601" t="s">
        <v>489</v>
      </c>
      <c r="E64" s="602"/>
      <c r="F64" s="58"/>
      <c r="G64" s="603"/>
      <c r="H64" s="604"/>
      <c r="I64" s="604"/>
      <c r="J64" s="605"/>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3">
      <c r="A65" s="52"/>
      <c r="B65" s="51" t="str">
        <f ca="1">B41</f>
        <v>Tungsten  (*)</v>
      </c>
      <c r="C65" s="13"/>
      <c r="D65" s="601" t="s">
        <v>489</v>
      </c>
      <c r="E65" s="602"/>
      <c r="F65" s="58"/>
      <c r="G65" s="603"/>
      <c r="H65" s="604"/>
      <c r="I65" s="604"/>
      <c r="J65" s="605"/>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5" customHeight="1">
      <c r="A67" s="52"/>
      <c r="B67" s="55" t="str">
        <f ca="1">OFFSET(L!$C$1,MATCH("Declaration"&amp;ADDRESS(ROW(),COLUMN(),4),L!$A:$A,0)-1,SL,,)&amp;Q$37</f>
        <v>8) Has all applicable smelter information received by your company been reported in this declaration?  (*)</v>
      </c>
      <c r="C67" s="13"/>
      <c r="D67" s="608" t="str">
        <f ca="1">D25</f>
        <v>Answer</v>
      </c>
      <c r="E67" s="608"/>
      <c r="F67" s="21"/>
      <c r="G67" s="55" t="str">
        <f ca="1">G25</f>
        <v>Comments</v>
      </c>
      <c r="H67" s="647" t="str">
        <f>IF(Q75="(*)","Click here to enter smelter names","")</f>
        <v/>
      </c>
      <c r="I67" s="647"/>
      <c r="J67" s="647"/>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3">
      <c r="A68" s="52"/>
      <c r="B68" s="51" t="str">
        <f ca="1">B38</f>
        <v>Tantalum  (*)</v>
      </c>
      <c r="C68" s="46"/>
      <c r="D68" s="601" t="s">
        <v>488</v>
      </c>
      <c r="E68" s="602"/>
      <c r="F68" s="59"/>
      <c r="G68" s="603"/>
      <c r="H68" s="604"/>
      <c r="I68" s="604"/>
      <c r="J68" s="605"/>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3">
      <c r="A69" s="52"/>
      <c r="B69" s="51" t="str">
        <f ca="1">B39</f>
        <v>Tin  (*)</v>
      </c>
      <c r="C69" s="46"/>
      <c r="D69" s="601" t="s">
        <v>488</v>
      </c>
      <c r="E69" s="602"/>
      <c r="F69" s="59"/>
      <c r="G69" s="603"/>
      <c r="H69" s="604"/>
      <c r="I69" s="604"/>
      <c r="J69" s="605"/>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3">
      <c r="A70" s="52"/>
      <c r="B70" s="51" t="str">
        <f ca="1">B40</f>
        <v>Gold  (*)</v>
      </c>
      <c r="C70" s="46"/>
      <c r="D70" s="601" t="s">
        <v>488</v>
      </c>
      <c r="E70" s="602"/>
      <c r="F70" s="59"/>
      <c r="G70" s="603"/>
      <c r="H70" s="604"/>
      <c r="I70" s="604"/>
      <c r="J70" s="605"/>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3">
      <c r="A71" s="49"/>
      <c r="B71" s="51" t="str">
        <f ca="1">B41</f>
        <v>Tungsten  (*)</v>
      </c>
      <c r="C71" s="60"/>
      <c r="D71" s="601" t="s">
        <v>488</v>
      </c>
      <c r="E71" s="602"/>
      <c r="F71" s="61"/>
      <c r="G71" s="603"/>
      <c r="H71" s="604"/>
      <c r="I71" s="604"/>
      <c r="J71" s="605"/>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661" t="str">
        <f ca="1">OFFSET(L!$C$1,MATCH("Declaration"&amp;ADDRESS(ROW(),COLUMN(),4),L!$A:$A,0)-1,SL,,)</f>
        <v>Answer the Following Questions at a Company Level</v>
      </c>
      <c r="C73" s="661"/>
      <c r="D73" s="661"/>
      <c r="E73" s="661"/>
      <c r="F73" s="661"/>
      <c r="G73" s="661"/>
      <c r="H73" s="661"/>
      <c r="I73" s="661"/>
      <c r="J73" s="661"/>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
      <c r="A74" s="62"/>
      <c r="B74" s="63" t="str">
        <f ca="1">OFFSET(L!$C$1,MATCH("Declaration"&amp;ADDRESS(ROW(),COLUMN(),4),L!$A:$A,0)-1,SL,,)</f>
        <v>Question</v>
      </c>
      <c r="C74" s="94"/>
      <c r="D74" s="650" t="str">
        <f ca="1">D25</f>
        <v>Answer</v>
      </c>
      <c r="E74" s="650"/>
      <c r="F74" s="64"/>
      <c r="G74" s="650" t="str">
        <f ca="1">G25</f>
        <v>Comments</v>
      </c>
      <c r="H74" s="650" t="e">
        <f>HLOOKUP(SL,LT,$O74,0)</f>
        <v>#NAME?</v>
      </c>
      <c r="I74" s="650"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601" t="s">
        <v>488</v>
      </c>
      <c r="E75" s="602"/>
      <c r="F75" s="68"/>
      <c r="G75" s="603"/>
      <c r="H75" s="604"/>
      <c r="I75" s="604"/>
      <c r="J75" s="605"/>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
      <c r="A76" s="52"/>
      <c r="B76" s="69"/>
      <c r="C76" s="15"/>
      <c r="D76" s="1"/>
      <c r="E76" s="1"/>
      <c r="F76" s="15"/>
      <c r="G76" s="651"/>
      <c r="H76" s="651"/>
      <c r="I76" s="651"/>
      <c r="J76" s="651"/>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4" customHeight="1">
      <c r="A77" s="52"/>
      <c r="B77" s="67" t="str">
        <f ca="1">OFFSET(L!$C$1,MATCH("Declaration"&amp;ADDRESS(ROW(),COLUMN(),4),L!$A:$A,0)-1,SL,,)&amp;$Q$37</f>
        <v>B. Is your responsible minerals sourcing policy publicly available on your website? (Note – If yes, the user shall specify the URL in the comment field.) (*)</v>
      </c>
      <c r="C77" s="68"/>
      <c r="D77" s="601" t="s">
        <v>488</v>
      </c>
      <c r="E77" s="602"/>
      <c r="F77" s="68"/>
      <c r="G77" s="620" t="s">
        <v>16995</v>
      </c>
      <c r="H77" s="621"/>
      <c r="I77" s="621"/>
      <c r="J77" s="622"/>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601" t="s">
        <v>488</v>
      </c>
      <c r="E79" s="602"/>
      <c r="F79" s="68"/>
      <c r="G79" s="603"/>
      <c r="H79" s="604"/>
      <c r="I79" s="604"/>
      <c r="J79" s="605"/>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601" t="s">
        <v>488</v>
      </c>
      <c r="E81" s="602"/>
      <c r="F81" s="68"/>
      <c r="G81" s="603"/>
      <c r="H81" s="604"/>
      <c r="I81" s="604"/>
      <c r="J81" s="605"/>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601" t="s">
        <v>15250</v>
      </c>
      <c r="E83" s="602"/>
      <c r="F83" s="68"/>
      <c r="G83" s="603"/>
      <c r="H83" s="604"/>
      <c r="I83" s="604"/>
      <c r="J83" s="605"/>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658" t="s">
        <v>488</v>
      </c>
      <c r="E85" s="659"/>
      <c r="F85" s="68"/>
      <c r="G85" s="603"/>
      <c r="H85" s="604"/>
      <c r="I85" s="604"/>
      <c r="J85" s="605"/>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
      <c r="A86" s="52"/>
      <c r="B86" s="72"/>
      <c r="C86" s="15"/>
      <c r="D86" s="1"/>
      <c r="E86" s="1"/>
      <c r="F86" s="16"/>
      <c r="G86" s="651"/>
      <c r="H86" s="651"/>
      <c r="I86" s="651"/>
      <c r="J86" s="651"/>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4" customHeight="1">
      <c r="A87" s="52"/>
      <c r="B87" s="67" t="str">
        <f ca="1">OFFSET(L!$C$1,MATCH("Declaration"&amp;ADDRESS(ROW(),COLUMN(),4),L!$A:$A,0)-1,SL,,)&amp;$Q$37</f>
        <v>G. Does your review process include corrective action management? (*)</v>
      </c>
      <c r="C87" s="68"/>
      <c r="D87" s="601" t="s">
        <v>488</v>
      </c>
      <c r="E87" s="602"/>
      <c r="F87" s="68"/>
      <c r="G87" s="603"/>
      <c r="H87" s="604"/>
      <c r="I87" s="604"/>
      <c r="J87" s="605"/>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
      <c r="A88" s="52"/>
      <c r="B88" s="69"/>
      <c r="C88" s="15"/>
      <c r="D88" s="1"/>
      <c r="E88" s="1"/>
      <c r="F88" s="16"/>
      <c r="G88" s="660"/>
      <c r="H88" s="660"/>
      <c r="I88" s="660"/>
      <c r="J88" s="660"/>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601" t="s">
        <v>489</v>
      </c>
      <c r="E89" s="602"/>
      <c r="F89" s="68"/>
      <c r="G89" s="603"/>
      <c r="H89" s="604"/>
      <c r="I89" s="604"/>
      <c r="J89" s="605"/>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657" t="str">
        <f>IF(OR($D$8="",$I$3=""),"","Click here to check required fields completion")</f>
        <v/>
      </c>
      <c r="C90" s="657"/>
      <c r="D90" s="657"/>
      <c r="E90" s="657"/>
      <c r="F90" s="657"/>
      <c r="G90" s="657"/>
      <c r="H90" s="657"/>
      <c r="I90" s="657"/>
      <c r="J90" s="657"/>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5" thickBot="1">
      <c r="A91" s="655" t="str">
        <f ca="1">OFFSET(L!$C$1,MATCH("General"&amp;"Cpy",L!$A:$A,0)-1,SL,,)</f>
        <v>© 2021 Responsible Minerals Initiative. All rights reserved.</v>
      </c>
      <c r="B91" s="656"/>
      <c r="C91" s="656"/>
      <c r="D91" s="656"/>
      <c r="E91" s="656"/>
      <c r="F91" s="656"/>
      <c r="G91" s="656"/>
      <c r="H91" s="656"/>
      <c r="I91" s="656"/>
      <c r="J91" s="656"/>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 hidden="1">
      <c r="B98" s="67" t="s">
        <v>490</v>
      </c>
    </row>
    <row r="99" spans="2:2" ht="15" hidden="1">
      <c r="B99" s="221">
        <v>1</v>
      </c>
    </row>
    <row r="100" spans="2:2" ht="15" hidden="1">
      <c r="B100" s="287" t="s">
        <v>2511</v>
      </c>
    </row>
    <row r="101" spans="2:2" ht="15" hidden="1">
      <c r="B101" s="287" t="s">
        <v>2512</v>
      </c>
    </row>
    <row r="102" spans="2:2" ht="15" hidden="1">
      <c r="B102" s="287" t="s">
        <v>2513</v>
      </c>
    </row>
    <row r="103" spans="2:2" ht="15" hidden="1">
      <c r="B103" s="287" t="s">
        <v>2514</v>
      </c>
    </row>
    <row r="104" spans="2:2" ht="15" hidden="1">
      <c r="B104" s="287" t="s">
        <v>491</v>
      </c>
    </row>
    <row r="105" spans="2:2" ht="15" hidden="1">
      <c r="B105" s="287" t="s">
        <v>15250</v>
      </c>
    </row>
    <row r="106" spans="2:2" ht="15" hidden="1">
      <c r="B106" s="287" t="s">
        <v>12606</v>
      </c>
    </row>
    <row r="107" spans="2:2" ht="15" hidden="1">
      <c r="B107" s="287" t="s">
        <v>489</v>
      </c>
    </row>
    <row r="108" spans="2:2" ht="15" hidden="1">
      <c r="B108" s="287" t="s">
        <v>14215</v>
      </c>
    </row>
    <row r="109" spans="2:2" ht="15" hidden="1">
      <c r="B109" s="287" t="s">
        <v>14217</v>
      </c>
    </row>
    <row r="110" spans="2:2" ht="15" hidden="1">
      <c r="B110" s="287" t="s">
        <v>14218</v>
      </c>
    </row>
    <row r="111" spans="2:2" ht="1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25" priority="65" stopIfTrue="1">
      <formula>AND(OR($D$26="No",AND($D$26="Yes",$D$32="No")),OR($D$27="No",AND($D$27="Yes",$D$33="No")),OR($D$28="No",AND($D$28="Yes",$D$34="No")),OR($D$29="No",AND($D$29="Yes",$D$35="No")))</formula>
    </cfRule>
    <cfRule type="expression" dxfId="124" priority="66" stopIfTrue="1">
      <formula>IF(D75="",TRUE)</formula>
    </cfRule>
  </conditionalFormatting>
  <conditionalFormatting sqref="G77:J77">
    <cfRule type="expression" dxfId="123" priority="37" stopIfTrue="1">
      <formula>IF(AND($D$77="Yes",$G$77=""),TRUE)</formula>
    </cfRule>
  </conditionalFormatting>
  <conditionalFormatting sqref="D27:E27">
    <cfRule type="expression" dxfId="122" priority="124" stopIfTrue="1">
      <formula>IF($D$27="",TRUE)</formula>
    </cfRule>
  </conditionalFormatting>
  <conditionalFormatting sqref="D28:E28">
    <cfRule type="expression" dxfId="121" priority="125" stopIfTrue="1">
      <formula>IF($D$28="",TRUE)</formula>
    </cfRule>
  </conditionalFormatting>
  <conditionalFormatting sqref="D29:E29">
    <cfRule type="expression" dxfId="120" priority="126" stopIfTrue="1">
      <formula>IF($D$29="",TRUE)</formula>
    </cfRule>
  </conditionalFormatting>
  <conditionalFormatting sqref="D8:J8">
    <cfRule type="expression" dxfId="119" priority="131" stopIfTrue="1">
      <formula>IF($D$8="",TRUE)</formula>
    </cfRule>
  </conditionalFormatting>
  <conditionalFormatting sqref="D9:G9">
    <cfRule type="expression" dxfId="118" priority="132" stopIfTrue="1">
      <formula>IF($D$9="",TRUE)</formula>
    </cfRule>
  </conditionalFormatting>
  <conditionalFormatting sqref="D15:J15">
    <cfRule type="expression" dxfId="117" priority="133" stopIfTrue="1">
      <formula>IF($D$15="",TRUE)</formula>
    </cfRule>
  </conditionalFormatting>
  <conditionalFormatting sqref="D16:J16">
    <cfRule type="expression" dxfId="116" priority="134" stopIfTrue="1">
      <formula>IF($D$16="",TRUE)</formula>
    </cfRule>
  </conditionalFormatting>
  <conditionalFormatting sqref="D17:J17">
    <cfRule type="expression" dxfId="115" priority="135" stopIfTrue="1">
      <formula>IF($D$17="",TRUE)</formula>
    </cfRule>
  </conditionalFormatting>
  <conditionalFormatting sqref="D18:J18">
    <cfRule type="expression" dxfId="114" priority="136" stopIfTrue="1">
      <formula>IF($D$18="",TRUE)</formula>
    </cfRule>
  </conditionalFormatting>
  <conditionalFormatting sqref="D22:E22">
    <cfRule type="expression" dxfId="113" priority="139" stopIfTrue="1">
      <formula>IF($D$22="",TRUE)</formula>
    </cfRule>
  </conditionalFormatting>
  <conditionalFormatting sqref="D10:J10">
    <cfRule type="expression" dxfId="112" priority="36" stopIfTrue="1">
      <formula>IF($D$9=$Q$9,TRUE)</formula>
    </cfRule>
    <cfRule type="expression" dxfId="111" priority="146" stopIfTrue="1">
      <formula>IF(AND($D$10="",$D$9=$R$9),TRUE)</formula>
    </cfRule>
  </conditionalFormatting>
  <conditionalFormatting sqref="D34:E34 D40:E40 D52:E52 D58:E58 D64:E64 D70:E70">
    <cfRule type="expression" dxfId="110" priority="29" stopIfTrue="1">
      <formula>$P$28=""</formula>
    </cfRule>
  </conditionalFormatting>
  <conditionalFormatting sqref="D35:E35 D41:E41 D53:E53 D59:E59 D65:E65 D71:E71">
    <cfRule type="expression" dxfId="109" priority="144" stopIfTrue="1">
      <formula>$P$29=""</formula>
    </cfRule>
  </conditionalFormatting>
  <conditionalFormatting sqref="D32:E32">
    <cfRule type="expression" dxfId="108" priority="122" stopIfTrue="1">
      <formula>$P$26=""</formula>
    </cfRule>
  </conditionalFormatting>
  <conditionalFormatting sqref="D32:E32">
    <cfRule type="expression" dxfId="107" priority="35" stopIfTrue="1">
      <formula>IF(AND(OR($D$26="Yes",$D$26=""),$D$32=""),1,0)</formula>
    </cfRule>
  </conditionalFormatting>
  <conditionalFormatting sqref="D38 D50 D56 D62 D68">
    <cfRule type="expression" dxfId="106" priority="31" stopIfTrue="1">
      <formula>$P$32=""</formula>
    </cfRule>
  </conditionalFormatting>
  <conditionalFormatting sqref="D39:E39 D51 D57 D63 D69">
    <cfRule type="expression" dxfId="105" priority="30" stopIfTrue="1">
      <formula>$P$33=""</formula>
    </cfRule>
  </conditionalFormatting>
  <conditionalFormatting sqref="D40 D52 D58 D64 D70">
    <cfRule type="expression" dxfId="104" priority="20" stopIfTrue="1">
      <formula>$P$34=""</formula>
    </cfRule>
    <cfRule type="expression" dxfId="103" priority="142" stopIfTrue="1">
      <formula>IF(AND(OR($D$28="Yes",$D$28=""),D40=""),1,0)</formula>
    </cfRule>
  </conditionalFormatting>
  <conditionalFormatting sqref="D41 D53 D59 D65 D71">
    <cfRule type="expression" dxfId="102" priority="28" stopIfTrue="1">
      <formula>$P$35=""</formula>
    </cfRule>
  </conditionalFormatting>
  <conditionalFormatting sqref="D38:E38 D50:E50 D56:E56 D62:E62 D68:E68">
    <cfRule type="expression" dxfId="101" priority="33" stopIfTrue="1">
      <formula>$P$26=""</formula>
    </cfRule>
    <cfRule type="expression" dxfId="100" priority="34" stopIfTrue="1">
      <formula>IF(AND(OR($D$26="Yes",$D$26=""),D38=""),1,0)</formula>
    </cfRule>
  </conditionalFormatting>
  <conditionalFormatting sqref="G85:J85">
    <cfRule type="expression" dxfId="99" priority="27" stopIfTrue="1">
      <formula>IF(AND($D$85="Yes, using other format (describe)",$G$85=""),TRUE)</formula>
    </cfRule>
  </conditionalFormatting>
  <conditionalFormatting sqref="D39:E39 D51:E51 D57:E57 D63:E63 D69:E69">
    <cfRule type="expression" dxfId="98" priority="140" stopIfTrue="1">
      <formula>$P$39=""</formula>
    </cfRule>
    <cfRule type="expression" dxfId="97" priority="141" stopIfTrue="1">
      <formula>IF(AND(OR($D$27="Yes",$D$27=""),D39=""),1,0)</formula>
    </cfRule>
  </conditionalFormatting>
  <conditionalFormatting sqref="D33:E33">
    <cfRule type="expression" dxfId="96" priority="22" stopIfTrue="1">
      <formula>IF(AND(OR($D$27="Yes",$D$27=""),$D$33=""),1,0)</formula>
    </cfRule>
    <cfRule type="expression" dxfId="95" priority="23" stopIfTrue="1">
      <formula>$P$27=""</formula>
    </cfRule>
  </conditionalFormatting>
  <conditionalFormatting sqref="D34:E34">
    <cfRule type="expression" dxfId="94" priority="143" stopIfTrue="1">
      <formula>IF(AND(OR($D$28="Yes",$D$28=""),$D$34=""),1,0)</formula>
    </cfRule>
  </conditionalFormatting>
  <conditionalFormatting sqref="D41:E41 D53:E53 D59:E59 D65:E65 D71:E71">
    <cfRule type="expression" dxfId="93" priority="145" stopIfTrue="1">
      <formula>IF(AND(OR($D$29="Yes",$D$29=""),D41=""),1,0)</formula>
    </cfRule>
  </conditionalFormatting>
  <conditionalFormatting sqref="D35:E35">
    <cfRule type="expression" dxfId="92" priority="19" stopIfTrue="1">
      <formula>IF(AND(OR($D$29="Yes",$D$29=""),$D$35=""),1,0)</formula>
    </cfRule>
  </conditionalFormatting>
  <conditionalFormatting sqref="D20:J20">
    <cfRule type="expression" dxfId="91" priority="15" stopIfTrue="1">
      <formula>IF($D$20="",TRUE)</formula>
    </cfRule>
  </conditionalFormatting>
  <conditionalFormatting sqref="D46:E46">
    <cfRule type="expression" dxfId="90" priority="5" stopIfTrue="1">
      <formula>$P$28=""</formula>
    </cfRule>
  </conditionalFormatting>
  <conditionalFormatting sqref="D47:E47">
    <cfRule type="expression" dxfId="89" priority="13" stopIfTrue="1">
      <formula>$P$29=""</formula>
    </cfRule>
  </conditionalFormatting>
  <conditionalFormatting sqref="D44">
    <cfRule type="expression" dxfId="88" priority="7" stopIfTrue="1">
      <formula>$P$32=""</formula>
    </cfRule>
  </conditionalFormatting>
  <conditionalFormatting sqref="D45">
    <cfRule type="expression" dxfId="87" priority="6" stopIfTrue="1">
      <formula>$P$33=""</formula>
    </cfRule>
  </conditionalFormatting>
  <conditionalFormatting sqref="D46">
    <cfRule type="expression" dxfId="86" priority="3" stopIfTrue="1">
      <formula>$P$34=""</formula>
    </cfRule>
    <cfRule type="expression" dxfId="85" priority="12" stopIfTrue="1">
      <formula>IF(AND(OR($D$28="Yes",$D$28=""),D46=""),1,0)</formula>
    </cfRule>
  </conditionalFormatting>
  <conditionalFormatting sqref="D47">
    <cfRule type="expression" dxfId="84" priority="4" stopIfTrue="1">
      <formula>$P$35=""</formula>
    </cfRule>
  </conditionalFormatting>
  <conditionalFormatting sqref="D44:E44">
    <cfRule type="expression" dxfId="83" priority="8" stopIfTrue="1">
      <formula>$P$26=""</formula>
    </cfRule>
    <cfRule type="expression" dxfId="82" priority="9" stopIfTrue="1">
      <formula>IF(AND(OR($D$26="Yes",$D$26=""),D44=""),1,0)</formula>
    </cfRule>
  </conditionalFormatting>
  <conditionalFormatting sqref="D45:E45">
    <cfRule type="expression" dxfId="81" priority="10" stopIfTrue="1">
      <formula>$P$39=""</formula>
    </cfRule>
    <cfRule type="expression" dxfId="80" priority="11" stopIfTrue="1">
      <formula>IF(AND(OR($D$27="Yes",$D$27=""),D45=""),1,0)</formula>
    </cfRule>
  </conditionalFormatting>
  <conditionalFormatting sqref="D47:E47">
    <cfRule type="expression" dxfId="79" priority="14" stopIfTrue="1">
      <formula>IF(AND(OR($D$29="Yes",$D$29=""),D47=""),1,0)</formula>
    </cfRule>
  </conditionalFormatting>
  <conditionalFormatting sqref="D26:E26">
    <cfRule type="expression" dxfId="78" priority="1" stopIfTrue="1">
      <formula>IF($D$27="",TRUE)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I4:J4" location="Instructions!A68" display="Instructions!A68" xr:uid="{00000000-0004-0000-0300-000000000000}"/>
    <hyperlink ref="D16" r:id="rId3" xr:uid="{EFE38AF3-78AE-41ED-97DA-16C0BF0269D1}"/>
    <hyperlink ref="D20" r:id="rId4" xr:uid="{EAA95849-83AD-4112-A826-2809F08FDB80}"/>
    <hyperlink ref="G77" r:id="rId5" xr:uid="{71289043-5B5D-46EE-9FEE-27743EE01A24}"/>
  </hyperlinks>
  <pageMargins left="0.70866141732283505" right="0.70866141732283505" top="0.74803149606299202" bottom="0.74803149606299202" header="0.31496062992126" footer="0.31496062992126"/>
  <pageSetup scale="41" fitToHeight="0" orientation="portrait" r:id="rId6"/>
  <rowBreaks count="1" manualBreakCount="1">
    <brk id="66" max="11" man="1"/>
  </rowBreaks>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7"/>
  <sheetViews>
    <sheetView showGridLines="0" showZeros="0" zoomScale="40" zoomScaleNormal="40" zoomScalePageLayoutView="55" workbookViewId="0">
      <pane ySplit="4" topLeftCell="A5" activePane="bottomLeft" state="frozen"/>
      <selection pane="bottomLeft" sqref="A1:XFD1"/>
    </sheetView>
  </sheetViews>
  <sheetFormatPr defaultColWidth="8.84375" defaultRowHeight="13.5"/>
  <cols>
    <col min="1" max="1" width="13.61328125" style="272" customWidth="1"/>
    <col min="2" max="2" width="13.3828125" style="277" customWidth="1"/>
    <col min="3" max="3" width="40.61328125" style="277" customWidth="1"/>
    <col min="4" max="4" width="30.61328125" style="277" customWidth="1"/>
    <col min="5" max="5" width="20.84375" style="277" customWidth="1"/>
    <col min="6" max="7" width="13.84375" style="277" customWidth="1"/>
    <col min="8" max="8" width="25.15234375" style="277" customWidth="1"/>
    <col min="9" max="9" width="24.15234375" style="277" customWidth="1"/>
    <col min="10" max="10" width="18.3828125" style="277" customWidth="1"/>
    <col min="11" max="11" width="27.3828125" style="277" customWidth="1"/>
    <col min="12" max="12" width="20.61328125" style="277" customWidth="1"/>
    <col min="13" max="13" width="35.15234375" style="277" customWidth="1"/>
    <col min="14" max="14" width="42.15234375" style="277" customWidth="1"/>
    <col min="15" max="15" width="32.15234375" style="277" customWidth="1"/>
    <col min="16" max="16" width="22.84375" style="277" customWidth="1"/>
    <col min="17" max="17" width="43.61328125" style="277" customWidth="1"/>
    <col min="18" max="18" width="35.84375" style="277" hidden="1" customWidth="1"/>
    <col min="19" max="20" width="17.84375" style="277" hidden="1" customWidth="1"/>
    <col min="21" max="21" width="8.84375" style="276" hidden="1" customWidth="1"/>
    <col min="22" max="22" width="6.15234375" style="276" hidden="1" customWidth="1"/>
    <col min="23" max="23" width="8.61328125" style="276" hidden="1" customWidth="1"/>
    <col min="24" max="24" width="8.84375" style="276" hidden="1" customWidth="1"/>
    <col min="25" max="26" width="4.3828125" style="276" hidden="1" customWidth="1"/>
    <col min="27" max="27" width="4.3828125" style="277" hidden="1" customWidth="1"/>
    <col min="28" max="28" width="7.84375" style="277" hidden="1" customWidth="1"/>
    <col min="29" max="33" width="4.3828125" style="277" hidden="1" customWidth="1"/>
    <col min="34" max="34" width="14.61328125" style="277" hidden="1" customWidth="1"/>
    <col min="35" max="39" width="8.84375" style="277" customWidth="1"/>
    <col min="40" max="16384" width="8.84375" style="277"/>
  </cols>
  <sheetData>
    <row r="1" spans="1:34" s="264" customFormat="1" ht="16"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7">
      <c r="A2" s="201"/>
      <c r="B2" s="220" t="str">
        <f ca="1">OFFSET(L!$C$1,MATCH("Smelter List"&amp;ADDRESS(ROW(),COLUMN(),4),L!$A:$A,0)-1,SL,,)</f>
        <v>TO BEGIN:</v>
      </c>
      <c r="C2" s="203"/>
      <c r="D2" s="203"/>
      <c r="E2" s="203"/>
      <c r="F2" s="229"/>
      <c r="G2" s="229"/>
      <c r="H2" s="229"/>
      <c r="I2" s="230"/>
      <c r="J2" s="662" t="str">
        <f ca="1">OFFSET(L!$C$1,MATCH("Smelter List"&amp;ADDRESS(ROW(),COLUMN(),4),L!$A:$A,0)-1,SL,,)</f>
        <v>Link to "RMAP Conformant Smelter List"</v>
      </c>
      <c r="K2" s="663"/>
      <c r="L2" s="663"/>
      <c r="M2" s="663"/>
      <c r="N2" s="663"/>
      <c r="O2" s="663"/>
      <c r="P2" s="231"/>
      <c r="Q2" s="232"/>
      <c r="R2" s="233"/>
      <c r="S2" s="233"/>
      <c r="T2" s="233"/>
      <c r="U2" s="262"/>
      <c r="V2" s="262"/>
      <c r="W2" s="263"/>
      <c r="X2" s="262"/>
      <c r="Y2" s="262"/>
      <c r="Z2" s="262"/>
      <c r="AH2" s="174" t="s">
        <v>488</v>
      </c>
    </row>
    <row r="3" spans="1:34" s="264" customFormat="1" ht="274" customHeight="1">
      <c r="A3" s="202"/>
      <c r="B3" s="664"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664"/>
      <c r="D3" s="664"/>
      <c r="E3" s="664"/>
      <c r="F3" s="265"/>
      <c r="G3" s="665" t="str">
        <f ca="1">OFFSET(L!$C$1,MATCH("General"&amp;"Cpy",L!$A:$A,0)-1,SL,,)</f>
        <v>© 2021 Responsible Minerals Initiative. All rights reserved.</v>
      </c>
      <c r="H3" s="665"/>
      <c r="I3" s="666"/>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60">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12632</v>
      </c>
      <c r="S4" s="257" t="s">
        <v>12615</v>
      </c>
      <c r="T4" s="257" t="s">
        <v>12616</v>
      </c>
      <c r="U4" s="236"/>
      <c r="V4" s="190"/>
      <c r="W4" s="190" t="s">
        <v>1324</v>
      </c>
      <c r="X4" s="190" t="s">
        <v>942</v>
      </c>
      <c r="Y4" s="190"/>
      <c r="Z4" s="190"/>
      <c r="AH4" s="174" t="s">
        <v>490</v>
      </c>
    </row>
    <row r="5" spans="1:34" s="272" customFormat="1" ht="20.149999999999999" customHeight="1">
      <c r="A5" s="367"/>
      <c r="B5" s="353" t="s">
        <v>1131</v>
      </c>
      <c r="C5" s="357" t="s">
        <v>2160</v>
      </c>
      <c r="D5" s="366"/>
      <c r="E5" s="353" t="s">
        <v>1100</v>
      </c>
      <c r="F5" s="353" t="s">
        <v>770</v>
      </c>
      <c r="G5" s="353" t="s">
        <v>13459</v>
      </c>
      <c r="H5" s="354">
        <v>0</v>
      </c>
      <c r="I5" s="355" t="s">
        <v>2477</v>
      </c>
      <c r="J5" s="355" t="s">
        <v>13851</v>
      </c>
      <c r="K5" s="360"/>
      <c r="L5" s="360"/>
      <c r="M5" s="360"/>
      <c r="N5" s="360"/>
      <c r="O5" s="360"/>
      <c r="P5" s="356"/>
      <c r="Q5" s="361"/>
      <c r="R5" s="353" t="s">
        <v>2160</v>
      </c>
      <c r="S5" s="358" t="s">
        <v>12715</v>
      </c>
      <c r="T5" s="358" t="s">
        <v>13749</v>
      </c>
      <c r="U5" s="359"/>
      <c r="V5" s="362">
        <v>428</v>
      </c>
      <c r="W5" s="363"/>
      <c r="X5" s="363">
        <v>0</v>
      </c>
      <c r="Y5" s="363"/>
      <c r="Z5" s="363"/>
      <c r="AA5" s="364"/>
      <c r="AB5" s="365" t="s">
        <v>15606</v>
      </c>
      <c r="AC5" s="364"/>
      <c r="AD5" s="364"/>
      <c r="AE5" s="364"/>
      <c r="AF5" s="364"/>
      <c r="AG5" s="364"/>
      <c r="AH5" s="364"/>
    </row>
    <row r="6" spans="1:34" s="272" customFormat="1" ht="20.149999999999999" customHeight="1">
      <c r="A6" s="375"/>
      <c r="B6" s="376" t="s">
        <v>1131</v>
      </c>
      <c r="C6" s="380" t="s">
        <v>821</v>
      </c>
      <c r="D6" s="376"/>
      <c r="E6" s="376" t="s">
        <v>1115</v>
      </c>
      <c r="F6" s="376" t="s">
        <v>774</v>
      </c>
      <c r="G6" s="376" t="s">
        <v>13459</v>
      </c>
      <c r="H6" s="377">
        <v>0</v>
      </c>
      <c r="I6" s="378" t="s">
        <v>1794</v>
      </c>
      <c r="J6" s="378" t="s">
        <v>8868</v>
      </c>
      <c r="K6" s="383"/>
      <c r="L6" s="383"/>
      <c r="M6" s="383"/>
      <c r="N6" s="383"/>
      <c r="O6" s="383"/>
      <c r="P6" s="379"/>
      <c r="Q6" s="384"/>
      <c r="R6" s="376" t="s">
        <v>821</v>
      </c>
      <c r="S6" s="381" t="s">
        <v>12825</v>
      </c>
      <c r="T6" s="381" t="s">
        <v>8867</v>
      </c>
      <c r="U6" s="382"/>
      <c r="V6" s="385">
        <v>418</v>
      </c>
      <c r="W6" s="386"/>
      <c r="X6" s="386">
        <v>0</v>
      </c>
      <c r="Y6" s="386"/>
      <c r="Z6" s="386"/>
      <c r="AA6" s="387"/>
      <c r="AB6" s="388" t="s">
        <v>15607</v>
      </c>
      <c r="AC6" s="387"/>
      <c r="AD6" s="387"/>
      <c r="AE6" s="387"/>
      <c r="AF6" s="387"/>
      <c r="AG6" s="387"/>
      <c r="AH6" s="387"/>
    </row>
    <row r="7" spans="1:34" s="387" customFormat="1" ht="20.149999999999999" customHeight="1">
      <c r="A7" s="367"/>
      <c r="B7" s="376" t="s">
        <v>1131</v>
      </c>
      <c r="C7" s="374" t="s">
        <v>1866</v>
      </c>
      <c r="D7" s="366" t="s">
        <v>15608</v>
      </c>
      <c r="E7" s="376" t="s">
        <v>1104</v>
      </c>
      <c r="F7" s="376"/>
      <c r="G7" s="376"/>
      <c r="H7" s="373">
        <v>0</v>
      </c>
      <c r="I7" s="372">
        <v>0</v>
      </c>
      <c r="J7" s="372">
        <v>0</v>
      </c>
      <c r="K7" s="371"/>
      <c r="L7" s="371"/>
      <c r="M7" s="371"/>
      <c r="N7" s="371"/>
      <c r="O7" s="371"/>
      <c r="P7" s="370"/>
      <c r="Q7" s="369"/>
      <c r="R7" s="376" t="s">
        <v>15609</v>
      </c>
      <c r="S7" s="375" t="s">
        <v>12742</v>
      </c>
      <c r="T7" s="375" t="s">
        <v>15609</v>
      </c>
      <c r="U7" s="368"/>
      <c r="V7" s="385">
        <v>531</v>
      </c>
      <c r="X7" s="387">
        <v>0</v>
      </c>
      <c r="AB7" s="388" t="s">
        <v>15610</v>
      </c>
    </row>
    <row r="8" spans="1:34" s="387" customFormat="1" ht="20.149999999999999" customHeight="1">
      <c r="A8" s="367"/>
      <c r="B8" s="376" t="s">
        <v>1131</v>
      </c>
      <c r="C8" s="374" t="s">
        <v>1866</v>
      </c>
      <c r="D8" s="366" t="s">
        <v>15611</v>
      </c>
      <c r="E8" s="376" t="s">
        <v>13317</v>
      </c>
      <c r="F8" s="376"/>
      <c r="G8" s="376"/>
      <c r="H8" s="373">
        <v>0</v>
      </c>
      <c r="I8" s="372">
        <v>0</v>
      </c>
      <c r="J8" s="372">
        <v>0</v>
      </c>
      <c r="K8" s="371"/>
      <c r="L8" s="371"/>
      <c r="M8" s="371"/>
      <c r="N8" s="371"/>
      <c r="O8" s="371"/>
      <c r="P8" s="370"/>
      <c r="Q8" s="369"/>
      <c r="R8" s="376" t="s">
        <v>15609</v>
      </c>
      <c r="S8" s="375" t="s">
        <v>12850</v>
      </c>
      <c r="T8" s="375" t="s">
        <v>15609</v>
      </c>
      <c r="U8" s="368"/>
      <c r="V8" s="385">
        <v>531</v>
      </c>
      <c r="X8" s="387">
        <v>0</v>
      </c>
      <c r="AB8" s="388" t="s">
        <v>15610</v>
      </c>
    </row>
    <row r="9" spans="1:34" s="272" customFormat="1" ht="20.149999999999999" customHeight="1">
      <c r="A9" s="403"/>
      <c r="B9" s="389" t="s">
        <v>1131</v>
      </c>
      <c r="C9" s="393" t="s">
        <v>1034</v>
      </c>
      <c r="D9" s="402"/>
      <c r="E9" s="389" t="s">
        <v>880</v>
      </c>
      <c r="F9" s="389" t="s">
        <v>776</v>
      </c>
      <c r="G9" s="389" t="s">
        <v>13459</v>
      </c>
      <c r="H9" s="390">
        <v>0</v>
      </c>
      <c r="I9" s="391" t="s">
        <v>1799</v>
      </c>
      <c r="J9" s="391" t="s">
        <v>9323</v>
      </c>
      <c r="K9" s="396"/>
      <c r="L9" s="396"/>
      <c r="M9" s="396"/>
      <c r="N9" s="396"/>
      <c r="O9" s="396"/>
      <c r="P9" s="392"/>
      <c r="Q9" s="397"/>
      <c r="R9" s="389" t="s">
        <v>1034</v>
      </c>
      <c r="S9" s="394" t="s">
        <v>12840</v>
      </c>
      <c r="T9" s="394" t="s">
        <v>9322</v>
      </c>
      <c r="U9" s="395"/>
      <c r="V9" s="398">
        <v>460</v>
      </c>
      <c r="W9" s="399"/>
      <c r="X9" s="399">
        <v>0</v>
      </c>
      <c r="Y9" s="399"/>
      <c r="Z9" s="399"/>
      <c r="AA9" s="400"/>
      <c r="AB9" s="401" t="s">
        <v>15612</v>
      </c>
      <c r="AC9" s="400"/>
      <c r="AD9" s="400"/>
      <c r="AE9" s="400"/>
      <c r="AF9" s="400"/>
      <c r="AG9" s="400"/>
      <c r="AH9" s="400"/>
    </row>
    <row r="10" spans="1:34" s="272" customFormat="1" ht="20.149999999999999" customHeight="1">
      <c r="A10" s="418"/>
      <c r="B10" s="404" t="s">
        <v>1131</v>
      </c>
      <c r="C10" s="408" t="s">
        <v>2251</v>
      </c>
      <c r="D10" s="417"/>
      <c r="E10" s="404" t="s">
        <v>1105</v>
      </c>
      <c r="F10" s="404" t="s">
        <v>784</v>
      </c>
      <c r="G10" s="404" t="s">
        <v>13459</v>
      </c>
      <c r="H10" s="405">
        <v>0</v>
      </c>
      <c r="I10" s="406" t="s">
        <v>1808</v>
      </c>
      <c r="J10" s="406" t="s">
        <v>13066</v>
      </c>
      <c r="K10" s="411"/>
      <c r="L10" s="411"/>
      <c r="M10" s="411"/>
      <c r="N10" s="411"/>
      <c r="O10" s="411"/>
      <c r="P10" s="407"/>
      <c r="Q10" s="412"/>
      <c r="R10" s="404" t="s">
        <v>14025</v>
      </c>
      <c r="S10" s="409" t="s">
        <v>12768</v>
      </c>
      <c r="T10" s="409" t="s">
        <v>6120</v>
      </c>
      <c r="U10" s="410"/>
      <c r="V10" s="413">
        <v>451</v>
      </c>
      <c r="W10" s="414"/>
      <c r="X10" s="414">
        <v>0</v>
      </c>
      <c r="Y10" s="414"/>
      <c r="Z10" s="414"/>
      <c r="AA10" s="415"/>
      <c r="AB10" s="416" t="s">
        <v>15613</v>
      </c>
      <c r="AC10" s="415"/>
      <c r="AD10" s="415"/>
      <c r="AE10" s="415"/>
      <c r="AF10" s="415"/>
      <c r="AG10" s="415"/>
      <c r="AH10" s="415"/>
    </row>
    <row r="11" spans="1:34" s="272" customFormat="1" ht="20.149999999999999" customHeight="1">
      <c r="A11" s="418"/>
      <c r="B11" s="404" t="s">
        <v>1131</v>
      </c>
      <c r="C11" s="408" t="s">
        <v>2252</v>
      </c>
      <c r="D11" s="417"/>
      <c r="E11" s="404" t="s">
        <v>1115</v>
      </c>
      <c r="F11" s="404" t="s">
        <v>774</v>
      </c>
      <c r="G11" s="404" t="s">
        <v>13459</v>
      </c>
      <c r="H11" s="405">
        <v>0</v>
      </c>
      <c r="I11" s="406" t="s">
        <v>1794</v>
      </c>
      <c r="J11" s="406" t="s">
        <v>8868</v>
      </c>
      <c r="K11" s="411"/>
      <c r="L11" s="411"/>
      <c r="M11" s="411"/>
      <c r="N11" s="411"/>
      <c r="O11" s="411"/>
      <c r="P11" s="407"/>
      <c r="Q11" s="412"/>
      <c r="R11" s="404" t="s">
        <v>821</v>
      </c>
      <c r="S11" s="409" t="s">
        <v>12825</v>
      </c>
      <c r="T11" s="409" t="s">
        <v>8867</v>
      </c>
      <c r="U11" s="410"/>
      <c r="V11" s="413">
        <v>463</v>
      </c>
      <c r="W11" s="414"/>
      <c r="X11" s="414">
        <v>0</v>
      </c>
      <c r="Y11" s="414"/>
      <c r="Z11" s="414"/>
      <c r="AA11" s="415"/>
      <c r="AB11" s="416" t="s">
        <v>15614</v>
      </c>
      <c r="AC11" s="415"/>
      <c r="AD11" s="415"/>
      <c r="AE11" s="415"/>
      <c r="AF11" s="415"/>
      <c r="AG11" s="415"/>
      <c r="AH11" s="415"/>
    </row>
    <row r="12" spans="1:34" s="272" customFormat="1" ht="20.149999999999999" customHeight="1">
      <c r="A12" s="433"/>
      <c r="B12" s="419" t="s">
        <v>1131</v>
      </c>
      <c r="C12" s="423" t="s">
        <v>1031</v>
      </c>
      <c r="D12" s="432"/>
      <c r="E12" s="419" t="s">
        <v>888</v>
      </c>
      <c r="F12" s="419" t="s">
        <v>788</v>
      </c>
      <c r="G12" s="419" t="s">
        <v>13459</v>
      </c>
      <c r="H12" s="420">
        <v>0</v>
      </c>
      <c r="I12" s="421" t="s">
        <v>1810</v>
      </c>
      <c r="J12" s="421" t="s">
        <v>1811</v>
      </c>
      <c r="K12" s="426"/>
      <c r="L12" s="426"/>
      <c r="M12" s="426"/>
      <c r="N12" s="426"/>
      <c r="O12" s="426"/>
      <c r="P12" s="422"/>
      <c r="Q12" s="427"/>
      <c r="R12" s="419" t="s">
        <v>1031</v>
      </c>
      <c r="S12" s="424" t="s">
        <v>12884</v>
      </c>
      <c r="T12" s="424" t="s">
        <v>11361</v>
      </c>
      <c r="U12" s="425"/>
      <c r="V12" s="428">
        <v>504</v>
      </c>
      <c r="W12" s="429"/>
      <c r="X12" s="429">
        <v>0</v>
      </c>
      <c r="Y12" s="429"/>
      <c r="Z12" s="429"/>
      <c r="AA12" s="430"/>
      <c r="AB12" s="431" t="s">
        <v>15615</v>
      </c>
      <c r="AC12" s="430"/>
      <c r="AD12" s="430"/>
      <c r="AE12" s="430"/>
      <c r="AF12" s="430"/>
      <c r="AG12" s="430"/>
      <c r="AH12" s="430"/>
    </row>
    <row r="13" spans="1:34" s="272" customFormat="1" ht="20.149999999999999" customHeight="1">
      <c r="A13" s="434" t="s">
        <v>140</v>
      </c>
      <c r="B13" s="435" t="s">
        <v>1133</v>
      </c>
      <c r="C13" s="439" t="s">
        <v>151</v>
      </c>
      <c r="D13" s="448" t="s">
        <v>15616</v>
      </c>
      <c r="E13" s="435" t="s">
        <v>1100</v>
      </c>
      <c r="F13" s="435" t="s">
        <v>140</v>
      </c>
      <c r="G13" s="435" t="s">
        <v>13459</v>
      </c>
      <c r="H13" s="436">
        <v>0</v>
      </c>
      <c r="I13" s="437" t="s">
        <v>1787</v>
      </c>
      <c r="J13" s="437" t="s">
        <v>13842</v>
      </c>
      <c r="K13" s="442"/>
      <c r="L13" s="442"/>
      <c r="M13" s="442"/>
      <c r="N13" s="442"/>
      <c r="O13" s="442"/>
      <c r="P13" s="438"/>
      <c r="Q13" s="443"/>
      <c r="R13" s="435" t="s">
        <v>151</v>
      </c>
      <c r="S13" s="440" t="s">
        <v>12715</v>
      </c>
      <c r="T13" s="440" t="s">
        <v>13740</v>
      </c>
      <c r="U13" s="441"/>
      <c r="V13" s="444">
        <v>557</v>
      </c>
      <c r="W13" s="445"/>
      <c r="X13" s="445">
        <v>0</v>
      </c>
      <c r="Y13" s="445"/>
      <c r="Z13" s="445"/>
      <c r="AA13" s="446"/>
      <c r="AB13" s="447" t="s">
        <v>15617</v>
      </c>
      <c r="AC13" s="446"/>
      <c r="AD13" s="446"/>
      <c r="AE13" s="446"/>
      <c r="AF13" s="446"/>
      <c r="AG13" s="446"/>
      <c r="AH13" s="446"/>
    </row>
    <row r="14" spans="1:34" s="272" customFormat="1" ht="40.5">
      <c r="A14" s="449" t="s">
        <v>788</v>
      </c>
      <c r="B14" s="435" t="s">
        <v>1131</v>
      </c>
      <c r="C14" s="439" t="s">
        <v>1031</v>
      </c>
      <c r="D14" s="448" t="s">
        <v>1031</v>
      </c>
      <c r="E14" s="435" t="s">
        <v>888</v>
      </c>
      <c r="F14" s="435" t="s">
        <v>788</v>
      </c>
      <c r="G14" s="435" t="s">
        <v>13459</v>
      </c>
      <c r="H14" s="436" t="s">
        <v>15618</v>
      </c>
      <c r="I14" s="437" t="s">
        <v>1810</v>
      </c>
      <c r="J14" s="437" t="s">
        <v>1811</v>
      </c>
      <c r="K14" s="442" t="s">
        <v>15619</v>
      </c>
      <c r="L14" s="442" t="s">
        <v>15620</v>
      </c>
      <c r="M14" s="442"/>
      <c r="N14" s="442" t="s">
        <v>15621</v>
      </c>
      <c r="O14" s="442" t="s">
        <v>15622</v>
      </c>
      <c r="P14" s="438" t="s">
        <v>489</v>
      </c>
      <c r="Q14" s="443"/>
      <c r="R14" s="435" t="s">
        <v>1031</v>
      </c>
      <c r="S14" s="440" t="s">
        <v>12884</v>
      </c>
      <c r="T14" s="440" t="s">
        <v>11361</v>
      </c>
      <c r="U14" s="441"/>
      <c r="V14" s="444">
        <v>504</v>
      </c>
      <c r="W14" s="445"/>
      <c r="X14" s="445">
        <v>0</v>
      </c>
      <c r="Y14" s="445"/>
      <c r="Z14" s="445"/>
      <c r="AA14" s="446"/>
      <c r="AB14" s="447" t="s">
        <v>15615</v>
      </c>
      <c r="AC14" s="446"/>
      <c r="AD14" s="446"/>
      <c r="AE14" s="446"/>
      <c r="AF14" s="446"/>
      <c r="AG14" s="446"/>
      <c r="AH14" s="446"/>
    </row>
    <row r="15" spans="1:34" s="272" customFormat="1" ht="54">
      <c r="A15" s="449" t="s">
        <v>784</v>
      </c>
      <c r="B15" s="435" t="s">
        <v>1131</v>
      </c>
      <c r="C15" s="439" t="s">
        <v>14025</v>
      </c>
      <c r="D15" s="448" t="s">
        <v>14025</v>
      </c>
      <c r="E15" s="435" t="s">
        <v>1105</v>
      </c>
      <c r="F15" s="435" t="s">
        <v>784</v>
      </c>
      <c r="G15" s="435" t="s">
        <v>13459</v>
      </c>
      <c r="H15" s="436" t="s">
        <v>15623</v>
      </c>
      <c r="I15" s="437" t="s">
        <v>1808</v>
      </c>
      <c r="J15" s="437" t="s">
        <v>13066</v>
      </c>
      <c r="K15" s="442" t="s">
        <v>15624</v>
      </c>
      <c r="L15" s="442" t="s">
        <v>15625</v>
      </c>
      <c r="M15" s="442"/>
      <c r="N15" s="442" t="s">
        <v>15626</v>
      </c>
      <c r="O15" s="442" t="s">
        <v>15627</v>
      </c>
      <c r="P15" s="438" t="s">
        <v>489</v>
      </c>
      <c r="Q15" s="443"/>
      <c r="R15" s="435" t="s">
        <v>14025</v>
      </c>
      <c r="S15" s="440" t="s">
        <v>12768</v>
      </c>
      <c r="T15" s="440" t="s">
        <v>6120</v>
      </c>
      <c r="U15" s="441"/>
      <c r="V15" s="444">
        <v>492</v>
      </c>
      <c r="W15" s="445"/>
      <c r="X15" s="445">
        <v>0</v>
      </c>
      <c r="Y15" s="445"/>
      <c r="Z15" s="445"/>
      <c r="AA15" s="446"/>
      <c r="AB15" s="447" t="s">
        <v>15628</v>
      </c>
      <c r="AC15" s="446"/>
      <c r="AD15" s="446"/>
      <c r="AE15" s="446"/>
      <c r="AF15" s="446"/>
      <c r="AG15" s="446"/>
      <c r="AH15" s="446"/>
    </row>
    <row r="16" spans="1:34" s="272" customFormat="1" ht="54">
      <c r="A16" s="449" t="s">
        <v>804</v>
      </c>
      <c r="B16" s="435" t="s">
        <v>1131</v>
      </c>
      <c r="C16" s="439" t="s">
        <v>14026</v>
      </c>
      <c r="D16" s="448" t="s">
        <v>14026</v>
      </c>
      <c r="E16" s="435" t="s">
        <v>1105</v>
      </c>
      <c r="F16" s="435" t="s">
        <v>804</v>
      </c>
      <c r="G16" s="435" t="s">
        <v>13459</v>
      </c>
      <c r="H16" s="436" t="s">
        <v>15629</v>
      </c>
      <c r="I16" s="437" t="s">
        <v>1806</v>
      </c>
      <c r="J16" s="437" t="s">
        <v>6135</v>
      </c>
      <c r="K16" s="442" t="s">
        <v>15630</v>
      </c>
      <c r="L16" s="442" t="s">
        <v>15631</v>
      </c>
      <c r="M16" s="442"/>
      <c r="N16" s="442" t="s">
        <v>15632</v>
      </c>
      <c r="O16" s="442" t="s">
        <v>15627</v>
      </c>
      <c r="P16" s="438" t="s">
        <v>489</v>
      </c>
      <c r="Q16" s="443"/>
      <c r="R16" s="435" t="s">
        <v>14026</v>
      </c>
      <c r="S16" s="440" t="s">
        <v>12768</v>
      </c>
      <c r="T16" s="440" t="s">
        <v>6134</v>
      </c>
      <c r="U16" s="441"/>
      <c r="V16" s="444">
        <v>491</v>
      </c>
      <c r="W16" s="445"/>
      <c r="X16" s="445">
        <v>0</v>
      </c>
      <c r="Y16" s="445"/>
      <c r="Z16" s="445"/>
      <c r="AA16" s="446"/>
      <c r="AB16" s="447" t="s">
        <v>15633</v>
      </c>
      <c r="AC16" s="446"/>
      <c r="AD16" s="446"/>
      <c r="AE16" s="446"/>
      <c r="AF16" s="446"/>
      <c r="AG16" s="446"/>
      <c r="AH16" s="446"/>
    </row>
    <row r="17" spans="1:34" s="272" customFormat="1" ht="67.5">
      <c r="A17" s="449" t="s">
        <v>791</v>
      </c>
      <c r="B17" s="435" t="s">
        <v>1131</v>
      </c>
      <c r="C17" s="439" t="s">
        <v>2370</v>
      </c>
      <c r="D17" s="448" t="s">
        <v>15634</v>
      </c>
      <c r="E17" s="435" t="s">
        <v>1100</v>
      </c>
      <c r="F17" s="435" t="s">
        <v>791</v>
      </c>
      <c r="G17" s="435" t="s">
        <v>13459</v>
      </c>
      <c r="H17" s="436" t="s">
        <v>15635</v>
      </c>
      <c r="I17" s="437" t="s">
        <v>2477</v>
      </c>
      <c r="J17" s="437" t="s">
        <v>15636</v>
      </c>
      <c r="K17" s="442" t="s">
        <v>15637</v>
      </c>
      <c r="L17" s="442" t="s">
        <v>15638</v>
      </c>
      <c r="M17" s="442"/>
      <c r="N17" s="442" t="s">
        <v>15639</v>
      </c>
      <c r="O17" s="442" t="s">
        <v>15640</v>
      </c>
      <c r="P17" s="438" t="s">
        <v>489</v>
      </c>
      <c r="Q17" s="443"/>
      <c r="R17" s="435" t="s">
        <v>2370</v>
      </c>
      <c r="S17" s="440" t="s">
        <v>12715</v>
      </c>
      <c r="T17" s="440" t="s">
        <v>15609</v>
      </c>
      <c r="U17" s="441"/>
      <c r="V17" s="444">
        <v>524</v>
      </c>
      <c r="W17" s="445"/>
      <c r="X17" s="445">
        <v>0</v>
      </c>
      <c r="Y17" s="445"/>
      <c r="Z17" s="445"/>
      <c r="AA17" s="446"/>
      <c r="AB17" s="447" t="s">
        <v>15641</v>
      </c>
      <c r="AC17" s="446"/>
      <c r="AD17" s="446"/>
      <c r="AE17" s="446"/>
      <c r="AF17" s="446"/>
      <c r="AG17" s="446"/>
      <c r="AH17" s="446"/>
    </row>
    <row r="18" spans="1:34" s="272" customFormat="1" ht="20.149999999999999" customHeight="1">
      <c r="A18" s="451" t="s">
        <v>766</v>
      </c>
      <c r="B18" s="452" t="s">
        <v>1131</v>
      </c>
      <c r="C18" s="456" t="s">
        <v>49</v>
      </c>
      <c r="D18" s="465"/>
      <c r="E18" s="452" t="s">
        <v>2463</v>
      </c>
      <c r="F18" s="452" t="s">
        <v>766</v>
      </c>
      <c r="G18" s="452" t="s">
        <v>13459</v>
      </c>
      <c r="H18" s="453">
        <v>0</v>
      </c>
      <c r="I18" s="454" t="s">
        <v>1773</v>
      </c>
      <c r="J18" s="454" t="s">
        <v>1749</v>
      </c>
      <c r="K18" s="459"/>
      <c r="L18" s="459"/>
      <c r="M18" s="459"/>
      <c r="N18" s="459"/>
      <c r="O18" s="459"/>
      <c r="P18" s="455"/>
      <c r="Q18" s="460"/>
      <c r="R18" s="452"/>
      <c r="S18" s="457"/>
      <c r="T18" s="457"/>
      <c r="U18" s="458"/>
      <c r="V18" s="461"/>
      <c r="W18" s="462"/>
      <c r="X18" s="462"/>
      <c r="Y18" s="462"/>
      <c r="Z18" s="462"/>
      <c r="AA18" s="463"/>
      <c r="AB18" s="464"/>
      <c r="AC18" s="463"/>
      <c r="AD18" s="463"/>
      <c r="AE18" s="463"/>
      <c r="AF18" s="463"/>
      <c r="AG18" s="463"/>
      <c r="AH18" s="463"/>
    </row>
    <row r="19" spans="1:34" s="272" customFormat="1" ht="40.5">
      <c r="A19" s="451" t="s">
        <v>767</v>
      </c>
      <c r="B19" s="452" t="s">
        <v>1131</v>
      </c>
      <c r="C19" s="456" t="s">
        <v>842</v>
      </c>
      <c r="D19" s="465"/>
      <c r="E19" s="452" t="s">
        <v>2461</v>
      </c>
      <c r="F19" s="452" t="s">
        <v>767</v>
      </c>
      <c r="G19" s="452" t="s">
        <v>13459</v>
      </c>
      <c r="H19" s="453">
        <v>0</v>
      </c>
      <c r="I19" s="454" t="s">
        <v>1782</v>
      </c>
      <c r="J19" s="454" t="s">
        <v>1782</v>
      </c>
      <c r="K19" s="459"/>
      <c r="L19" s="459"/>
      <c r="M19" s="459"/>
      <c r="N19" s="459"/>
      <c r="O19" s="459"/>
      <c r="P19" s="455"/>
      <c r="Q19" s="460"/>
      <c r="R19" s="452"/>
      <c r="S19" s="457"/>
      <c r="T19" s="457"/>
      <c r="U19" s="458"/>
      <c r="V19" s="461"/>
      <c r="W19" s="462"/>
      <c r="X19" s="462"/>
      <c r="Y19" s="462"/>
      <c r="Z19" s="462"/>
      <c r="AA19" s="463"/>
      <c r="AB19" s="464"/>
      <c r="AC19" s="463"/>
      <c r="AD19" s="463"/>
      <c r="AE19" s="463"/>
      <c r="AF19" s="463"/>
      <c r="AG19" s="463"/>
      <c r="AH19" s="463"/>
    </row>
    <row r="20" spans="1:34" s="272" customFormat="1" ht="20">
      <c r="A20" s="451" t="s">
        <v>769</v>
      </c>
      <c r="B20" s="452" t="s">
        <v>1131</v>
      </c>
      <c r="C20" s="456" t="s">
        <v>815</v>
      </c>
      <c r="D20" s="465"/>
      <c r="E20" s="452" t="s">
        <v>882</v>
      </c>
      <c r="F20" s="452" t="s">
        <v>769</v>
      </c>
      <c r="G20" s="452" t="s">
        <v>13459</v>
      </c>
      <c r="H20" s="453">
        <v>0</v>
      </c>
      <c r="I20" s="454" t="s">
        <v>1785</v>
      </c>
      <c r="J20" s="454" t="s">
        <v>9711</v>
      </c>
      <c r="K20" s="459"/>
      <c r="L20" s="459"/>
      <c r="M20" s="459"/>
      <c r="N20" s="459"/>
      <c r="O20" s="459"/>
      <c r="P20" s="455"/>
      <c r="Q20" s="460"/>
      <c r="R20" s="452"/>
      <c r="S20" s="457"/>
      <c r="T20" s="457"/>
      <c r="U20" s="458"/>
      <c r="V20" s="461"/>
      <c r="W20" s="462"/>
      <c r="X20" s="462"/>
      <c r="Y20" s="462"/>
      <c r="Z20" s="462"/>
      <c r="AA20" s="463"/>
      <c r="AB20" s="464"/>
      <c r="AC20" s="463"/>
      <c r="AD20" s="463"/>
      <c r="AE20" s="463"/>
      <c r="AF20" s="463"/>
      <c r="AG20" s="463"/>
      <c r="AH20" s="463"/>
    </row>
    <row r="21" spans="1:34" s="272" customFormat="1" ht="27">
      <c r="A21" s="451" t="s">
        <v>773</v>
      </c>
      <c r="B21" s="452" t="s">
        <v>1131</v>
      </c>
      <c r="C21" s="456" t="s">
        <v>1327</v>
      </c>
      <c r="D21" s="465"/>
      <c r="E21" s="452" t="s">
        <v>1100</v>
      </c>
      <c r="F21" s="452" t="s">
        <v>773</v>
      </c>
      <c r="G21" s="452" t="s">
        <v>13459</v>
      </c>
      <c r="H21" s="453">
        <v>0</v>
      </c>
      <c r="I21" s="454" t="s">
        <v>1789</v>
      </c>
      <c r="J21" s="454" t="s">
        <v>13826</v>
      </c>
      <c r="K21" s="459"/>
      <c r="L21" s="459"/>
      <c r="M21" s="459"/>
      <c r="N21" s="459"/>
      <c r="O21" s="459"/>
      <c r="P21" s="455"/>
      <c r="Q21" s="460"/>
      <c r="R21" s="452"/>
      <c r="S21" s="457"/>
      <c r="T21" s="457"/>
      <c r="U21" s="458"/>
      <c r="V21" s="461"/>
      <c r="W21" s="462"/>
      <c r="X21" s="462"/>
      <c r="Y21" s="462"/>
      <c r="Z21" s="462"/>
      <c r="AA21" s="463"/>
      <c r="AB21" s="464"/>
      <c r="AC21" s="463"/>
      <c r="AD21" s="463"/>
      <c r="AE21" s="463"/>
      <c r="AF21" s="463"/>
      <c r="AG21" s="463"/>
      <c r="AH21" s="463"/>
    </row>
    <row r="22" spans="1:34" s="272" customFormat="1" ht="20">
      <c r="A22" s="451" t="s">
        <v>774</v>
      </c>
      <c r="B22" s="452" t="s">
        <v>1131</v>
      </c>
      <c r="C22" s="456" t="s">
        <v>821</v>
      </c>
      <c r="D22" s="465"/>
      <c r="E22" s="452" t="s">
        <v>1115</v>
      </c>
      <c r="F22" s="452" t="s">
        <v>774</v>
      </c>
      <c r="G22" s="452" t="s">
        <v>13459</v>
      </c>
      <c r="H22" s="453">
        <v>0</v>
      </c>
      <c r="I22" s="454" t="s">
        <v>1794</v>
      </c>
      <c r="J22" s="454" t="s">
        <v>8868</v>
      </c>
      <c r="K22" s="459"/>
      <c r="L22" s="459"/>
      <c r="M22" s="459"/>
      <c r="N22" s="459"/>
      <c r="O22" s="459"/>
      <c r="P22" s="455"/>
      <c r="Q22" s="460"/>
      <c r="R22" s="452"/>
      <c r="S22" s="457"/>
      <c r="T22" s="457"/>
      <c r="U22" s="458"/>
      <c r="V22" s="461"/>
      <c r="W22" s="462"/>
      <c r="X22" s="462"/>
      <c r="Y22" s="462"/>
      <c r="Z22" s="462"/>
      <c r="AA22" s="463"/>
      <c r="AB22" s="464"/>
      <c r="AC22" s="463"/>
      <c r="AD22" s="463"/>
      <c r="AE22" s="463"/>
      <c r="AF22" s="463"/>
      <c r="AG22" s="463"/>
      <c r="AH22" s="463"/>
    </row>
    <row r="23" spans="1:34" s="272" customFormat="1" ht="27">
      <c r="A23" s="451" t="s">
        <v>1795</v>
      </c>
      <c r="B23" s="452" t="s">
        <v>1131</v>
      </c>
      <c r="C23" s="456" t="s">
        <v>2165</v>
      </c>
      <c r="D23" s="465"/>
      <c r="E23" s="452" t="s">
        <v>2463</v>
      </c>
      <c r="F23" s="452" t="s">
        <v>1795</v>
      </c>
      <c r="G23" s="452" t="s">
        <v>13459</v>
      </c>
      <c r="H23" s="453">
        <v>0</v>
      </c>
      <c r="I23" s="454" t="s">
        <v>1796</v>
      </c>
      <c r="J23" s="454" t="s">
        <v>1642</v>
      </c>
      <c r="K23" s="459"/>
      <c r="L23" s="459"/>
      <c r="M23" s="459"/>
      <c r="N23" s="459"/>
      <c r="O23" s="459"/>
      <c r="P23" s="455"/>
      <c r="Q23" s="460"/>
      <c r="R23" s="452"/>
      <c r="S23" s="457"/>
      <c r="T23" s="457"/>
      <c r="U23" s="458"/>
      <c r="V23" s="461"/>
      <c r="W23" s="462"/>
      <c r="X23" s="462"/>
      <c r="Y23" s="462"/>
      <c r="Z23" s="462"/>
      <c r="AA23" s="463"/>
      <c r="AB23" s="464"/>
      <c r="AC23" s="463"/>
      <c r="AD23" s="463"/>
      <c r="AE23" s="463"/>
      <c r="AF23" s="463"/>
      <c r="AG23" s="463"/>
      <c r="AH23" s="463"/>
    </row>
    <row r="24" spans="1:34" s="272" customFormat="1" ht="20">
      <c r="A24" s="451" t="s">
        <v>775</v>
      </c>
      <c r="B24" s="452" t="s">
        <v>1131</v>
      </c>
      <c r="C24" s="456" t="s">
        <v>12642</v>
      </c>
      <c r="D24" s="465"/>
      <c r="E24" s="452" t="s">
        <v>1096</v>
      </c>
      <c r="F24" s="452" t="s">
        <v>775</v>
      </c>
      <c r="G24" s="452" t="s">
        <v>13459</v>
      </c>
      <c r="H24" s="453">
        <v>0</v>
      </c>
      <c r="I24" s="454" t="s">
        <v>1797</v>
      </c>
      <c r="J24" s="454" t="s">
        <v>1683</v>
      </c>
      <c r="K24" s="459"/>
      <c r="L24" s="459"/>
      <c r="M24" s="459"/>
      <c r="N24" s="459"/>
      <c r="O24" s="459"/>
      <c r="P24" s="455"/>
      <c r="Q24" s="460"/>
      <c r="R24" s="452"/>
      <c r="S24" s="457"/>
      <c r="T24" s="457"/>
      <c r="U24" s="458"/>
      <c r="V24" s="461"/>
      <c r="W24" s="462"/>
      <c r="X24" s="462"/>
      <c r="Y24" s="462"/>
      <c r="Z24" s="462"/>
      <c r="AA24" s="463"/>
      <c r="AB24" s="464"/>
      <c r="AC24" s="463"/>
      <c r="AD24" s="463"/>
      <c r="AE24" s="463"/>
      <c r="AF24" s="463"/>
      <c r="AG24" s="463"/>
      <c r="AH24" s="463"/>
    </row>
    <row r="25" spans="1:34" s="272" customFormat="1" ht="20">
      <c r="A25" s="451" t="s">
        <v>776</v>
      </c>
      <c r="B25" s="452" t="s">
        <v>1131</v>
      </c>
      <c r="C25" s="456" t="s">
        <v>1034</v>
      </c>
      <c r="D25" s="465"/>
      <c r="E25" s="452" t="s">
        <v>880</v>
      </c>
      <c r="F25" s="452" t="s">
        <v>776</v>
      </c>
      <c r="G25" s="452" t="s">
        <v>13459</v>
      </c>
      <c r="H25" s="453">
        <v>0</v>
      </c>
      <c r="I25" s="454" t="s">
        <v>1799</v>
      </c>
      <c r="J25" s="454" t="s">
        <v>9323</v>
      </c>
      <c r="K25" s="459"/>
      <c r="L25" s="459"/>
      <c r="M25" s="459"/>
      <c r="N25" s="459"/>
      <c r="O25" s="459"/>
      <c r="P25" s="455"/>
      <c r="Q25" s="460"/>
      <c r="R25" s="452"/>
      <c r="S25" s="457"/>
      <c r="T25" s="457"/>
      <c r="U25" s="458"/>
      <c r="V25" s="461"/>
      <c r="W25" s="462"/>
      <c r="X25" s="462"/>
      <c r="Y25" s="462"/>
      <c r="Z25" s="462"/>
      <c r="AA25" s="463"/>
      <c r="AB25" s="464"/>
      <c r="AC25" s="463"/>
      <c r="AD25" s="463"/>
      <c r="AE25" s="463"/>
      <c r="AF25" s="463"/>
      <c r="AG25" s="463"/>
      <c r="AH25" s="463"/>
    </row>
    <row r="26" spans="1:34" s="272" customFormat="1" ht="20">
      <c r="A26" s="451" t="s">
        <v>1802</v>
      </c>
      <c r="B26" s="452" t="s">
        <v>1131</v>
      </c>
      <c r="C26" s="456" t="s">
        <v>13400</v>
      </c>
      <c r="D26" s="465"/>
      <c r="E26" s="452" t="s">
        <v>1100</v>
      </c>
      <c r="F26" s="452" t="s">
        <v>1802</v>
      </c>
      <c r="G26" s="452" t="s">
        <v>13459</v>
      </c>
      <c r="H26" s="453">
        <v>0</v>
      </c>
      <c r="I26" s="454" t="s">
        <v>1787</v>
      </c>
      <c r="J26" s="454" t="s">
        <v>13842</v>
      </c>
      <c r="K26" s="459"/>
      <c r="L26" s="459"/>
      <c r="M26" s="459"/>
      <c r="N26" s="459"/>
      <c r="O26" s="459"/>
      <c r="P26" s="455"/>
      <c r="Q26" s="460"/>
      <c r="R26" s="452"/>
      <c r="S26" s="457"/>
      <c r="T26" s="457"/>
      <c r="U26" s="458"/>
      <c r="V26" s="461"/>
      <c r="W26" s="462"/>
      <c r="X26" s="462"/>
      <c r="Y26" s="462"/>
      <c r="Z26" s="462"/>
      <c r="AA26" s="463"/>
      <c r="AB26" s="464"/>
      <c r="AC26" s="463"/>
      <c r="AD26" s="463"/>
      <c r="AE26" s="463"/>
      <c r="AF26" s="463"/>
      <c r="AG26" s="463"/>
      <c r="AH26" s="463"/>
    </row>
    <row r="27" spans="1:34" s="272" customFormat="1" ht="40.5">
      <c r="A27" s="451" t="s">
        <v>780</v>
      </c>
      <c r="B27" s="452" t="s">
        <v>1131</v>
      </c>
      <c r="C27" s="456" t="s">
        <v>14029</v>
      </c>
      <c r="D27" s="465"/>
      <c r="E27" s="452" t="s">
        <v>2461</v>
      </c>
      <c r="F27" s="452" t="s">
        <v>780</v>
      </c>
      <c r="G27" s="452" t="s">
        <v>13459</v>
      </c>
      <c r="H27" s="453">
        <v>0</v>
      </c>
      <c r="I27" s="454" t="s">
        <v>1782</v>
      </c>
      <c r="J27" s="454" t="s">
        <v>1782</v>
      </c>
      <c r="K27" s="459"/>
      <c r="L27" s="459"/>
      <c r="M27" s="459"/>
      <c r="N27" s="459"/>
      <c r="O27" s="459"/>
      <c r="P27" s="455"/>
      <c r="Q27" s="460"/>
      <c r="R27" s="452"/>
      <c r="S27" s="457"/>
      <c r="T27" s="457"/>
      <c r="U27" s="458"/>
      <c r="V27" s="461"/>
      <c r="W27" s="462"/>
      <c r="X27" s="462"/>
      <c r="Y27" s="462"/>
      <c r="Z27" s="462"/>
      <c r="AA27" s="463"/>
      <c r="AB27" s="464"/>
      <c r="AC27" s="463"/>
      <c r="AD27" s="463"/>
      <c r="AE27" s="463"/>
      <c r="AF27" s="463"/>
      <c r="AG27" s="463"/>
      <c r="AH27" s="463"/>
    </row>
    <row r="28" spans="1:34" s="272" customFormat="1" ht="27">
      <c r="A28" s="451" t="s">
        <v>781</v>
      </c>
      <c r="B28" s="452" t="s">
        <v>1131</v>
      </c>
      <c r="C28" s="456" t="s">
        <v>844</v>
      </c>
      <c r="D28" s="465"/>
      <c r="E28" s="452" t="s">
        <v>1105</v>
      </c>
      <c r="F28" s="452" t="s">
        <v>781</v>
      </c>
      <c r="G28" s="452" t="s">
        <v>13459</v>
      </c>
      <c r="H28" s="453">
        <v>0</v>
      </c>
      <c r="I28" s="454" t="s">
        <v>1780</v>
      </c>
      <c r="J28" s="454" t="s">
        <v>13066</v>
      </c>
      <c r="K28" s="459"/>
      <c r="L28" s="459"/>
      <c r="M28" s="459"/>
      <c r="N28" s="459"/>
      <c r="O28" s="459"/>
      <c r="P28" s="455"/>
      <c r="Q28" s="460"/>
      <c r="R28" s="452"/>
      <c r="S28" s="457"/>
      <c r="T28" s="457"/>
      <c r="U28" s="458"/>
      <c r="V28" s="461"/>
      <c r="W28" s="462"/>
      <c r="X28" s="462"/>
      <c r="Y28" s="462"/>
      <c r="Z28" s="462"/>
      <c r="AA28" s="463"/>
      <c r="AB28" s="464"/>
      <c r="AC28" s="463"/>
      <c r="AD28" s="463"/>
      <c r="AE28" s="463"/>
      <c r="AF28" s="463"/>
      <c r="AG28" s="463"/>
      <c r="AH28" s="463"/>
    </row>
    <row r="29" spans="1:34" s="272" customFormat="1" ht="27">
      <c r="A29" s="451" t="s">
        <v>782</v>
      </c>
      <c r="B29" s="452" t="s">
        <v>1131</v>
      </c>
      <c r="C29" s="456" t="s">
        <v>627</v>
      </c>
      <c r="D29" s="465"/>
      <c r="E29" s="452" t="s">
        <v>1105</v>
      </c>
      <c r="F29" s="452" t="s">
        <v>782</v>
      </c>
      <c r="G29" s="452" t="s">
        <v>13459</v>
      </c>
      <c r="H29" s="453">
        <v>0</v>
      </c>
      <c r="I29" s="454" t="s">
        <v>1780</v>
      </c>
      <c r="J29" s="454" t="s">
        <v>13066</v>
      </c>
      <c r="K29" s="459"/>
      <c r="L29" s="459"/>
      <c r="M29" s="459"/>
      <c r="N29" s="459"/>
      <c r="O29" s="459"/>
      <c r="P29" s="455"/>
      <c r="Q29" s="460"/>
      <c r="R29" s="452"/>
      <c r="S29" s="457"/>
      <c r="T29" s="457"/>
      <c r="U29" s="458"/>
      <c r="V29" s="461"/>
      <c r="W29" s="462"/>
      <c r="X29" s="462"/>
      <c r="Y29" s="462"/>
      <c r="Z29" s="462"/>
      <c r="AA29" s="463"/>
      <c r="AB29" s="464"/>
      <c r="AC29" s="463"/>
      <c r="AD29" s="463"/>
      <c r="AE29" s="463"/>
      <c r="AF29" s="463"/>
      <c r="AG29" s="463"/>
      <c r="AH29" s="463"/>
    </row>
    <row r="30" spans="1:34" s="272" customFormat="1" ht="27">
      <c r="A30" s="451" t="s">
        <v>15402</v>
      </c>
      <c r="B30" s="452" t="s">
        <v>1131</v>
      </c>
      <c r="C30" s="456" t="s">
        <v>15401</v>
      </c>
      <c r="D30" s="465"/>
      <c r="E30" s="452" t="s">
        <v>1105</v>
      </c>
      <c r="F30" s="452" t="s">
        <v>15402</v>
      </c>
      <c r="G30" s="452" t="s">
        <v>13459</v>
      </c>
      <c r="H30" s="453">
        <v>0</v>
      </c>
      <c r="I30" s="454" t="s">
        <v>15438</v>
      </c>
      <c r="J30" s="454" t="s">
        <v>13066</v>
      </c>
      <c r="K30" s="459"/>
      <c r="L30" s="459"/>
      <c r="M30" s="459"/>
      <c r="N30" s="459"/>
      <c r="O30" s="459"/>
      <c r="P30" s="455"/>
      <c r="Q30" s="460"/>
      <c r="R30" s="452"/>
      <c r="S30" s="457"/>
      <c r="T30" s="457"/>
      <c r="U30" s="458"/>
      <c r="V30" s="461"/>
      <c r="W30" s="462"/>
      <c r="X30" s="462"/>
      <c r="Y30" s="462"/>
      <c r="Z30" s="462"/>
      <c r="AA30" s="463"/>
      <c r="AB30" s="464"/>
      <c r="AC30" s="450"/>
      <c r="AD30" s="450"/>
      <c r="AE30" s="450"/>
      <c r="AF30" s="450"/>
      <c r="AG30" s="450"/>
      <c r="AH30" s="450"/>
    </row>
    <row r="31" spans="1:34" s="272" customFormat="1" ht="27">
      <c r="A31" s="451" t="s">
        <v>783</v>
      </c>
      <c r="B31" s="452" t="s">
        <v>1131</v>
      </c>
      <c r="C31" s="456" t="s">
        <v>2173</v>
      </c>
      <c r="D31" s="465"/>
      <c r="E31" s="452" t="s">
        <v>1105</v>
      </c>
      <c r="F31" s="452" t="s">
        <v>783</v>
      </c>
      <c r="G31" s="452" t="s">
        <v>13459</v>
      </c>
      <c r="H31" s="453">
        <v>0</v>
      </c>
      <c r="I31" s="454" t="s">
        <v>1780</v>
      </c>
      <c r="J31" s="454" t="s">
        <v>13066</v>
      </c>
      <c r="K31" s="459"/>
      <c r="L31" s="459"/>
      <c r="M31" s="459"/>
      <c r="N31" s="459"/>
      <c r="O31" s="459"/>
      <c r="P31" s="455"/>
      <c r="Q31" s="460"/>
      <c r="R31" s="452"/>
      <c r="S31" s="457"/>
      <c r="T31" s="457"/>
      <c r="U31" s="458"/>
      <c r="V31" s="461"/>
      <c r="W31" s="462"/>
      <c r="X31" s="462"/>
      <c r="Y31" s="462"/>
      <c r="Z31" s="462"/>
      <c r="AA31" s="463"/>
      <c r="AB31" s="464"/>
      <c r="AC31" s="450"/>
      <c r="AD31" s="450"/>
      <c r="AE31" s="450"/>
      <c r="AF31" s="450"/>
      <c r="AG31" s="450"/>
      <c r="AH31" s="450"/>
    </row>
    <row r="32" spans="1:34" s="272" customFormat="1" ht="20">
      <c r="A32" s="451" t="s">
        <v>804</v>
      </c>
      <c r="B32" s="452" t="s">
        <v>1131</v>
      </c>
      <c r="C32" s="456" t="s">
        <v>14026</v>
      </c>
      <c r="D32" s="465"/>
      <c r="E32" s="452" t="s">
        <v>1105</v>
      </c>
      <c r="F32" s="452" t="s">
        <v>804</v>
      </c>
      <c r="G32" s="452" t="s">
        <v>13459</v>
      </c>
      <c r="H32" s="453">
        <v>0</v>
      </c>
      <c r="I32" s="454" t="s">
        <v>1806</v>
      </c>
      <c r="J32" s="454" t="s">
        <v>6135</v>
      </c>
      <c r="K32" s="459"/>
      <c r="L32" s="459"/>
      <c r="M32" s="459"/>
      <c r="N32" s="459"/>
      <c r="O32" s="459"/>
      <c r="P32" s="455"/>
      <c r="Q32" s="460"/>
      <c r="R32" s="452"/>
      <c r="S32" s="457"/>
      <c r="T32" s="457"/>
      <c r="U32" s="458"/>
      <c r="V32" s="461"/>
      <c r="W32" s="462"/>
      <c r="X32" s="462"/>
      <c r="Y32" s="462"/>
      <c r="Z32" s="462"/>
      <c r="AA32" s="463"/>
      <c r="AB32" s="464"/>
      <c r="AC32" s="450"/>
      <c r="AD32" s="450"/>
      <c r="AE32" s="450"/>
      <c r="AF32" s="450"/>
      <c r="AG32" s="450"/>
      <c r="AH32" s="450"/>
    </row>
    <row r="33" spans="1:34" s="272" customFormat="1" ht="27">
      <c r="A33" s="451" t="s">
        <v>784</v>
      </c>
      <c r="B33" s="452" t="s">
        <v>1131</v>
      </c>
      <c r="C33" s="456" t="s">
        <v>14025</v>
      </c>
      <c r="D33" s="465"/>
      <c r="E33" s="452" t="s">
        <v>1105</v>
      </c>
      <c r="F33" s="452" t="s">
        <v>784</v>
      </c>
      <c r="G33" s="452" t="s">
        <v>13459</v>
      </c>
      <c r="H33" s="453">
        <v>0</v>
      </c>
      <c r="I33" s="454" t="s">
        <v>1808</v>
      </c>
      <c r="J33" s="454" t="s">
        <v>13066</v>
      </c>
      <c r="K33" s="459"/>
      <c r="L33" s="459"/>
      <c r="M33" s="459"/>
      <c r="N33" s="459"/>
      <c r="O33" s="459"/>
      <c r="P33" s="455"/>
      <c r="Q33" s="460"/>
      <c r="R33" s="452"/>
      <c r="S33" s="457"/>
      <c r="T33" s="457"/>
      <c r="U33" s="458"/>
      <c r="V33" s="461"/>
      <c r="W33" s="462"/>
      <c r="X33" s="462"/>
      <c r="Y33" s="462"/>
      <c r="Z33" s="462"/>
      <c r="AA33" s="463"/>
      <c r="AB33" s="464"/>
      <c r="AC33" s="450"/>
      <c r="AD33" s="450"/>
      <c r="AE33" s="450"/>
      <c r="AF33" s="450"/>
      <c r="AG33" s="450"/>
      <c r="AH33" s="450"/>
    </row>
    <row r="34" spans="1:34" s="272" customFormat="1" ht="27">
      <c r="A34" s="451" t="s">
        <v>786</v>
      </c>
      <c r="B34" s="452" t="s">
        <v>1131</v>
      </c>
      <c r="C34" s="456" t="s">
        <v>785</v>
      </c>
      <c r="D34" s="465"/>
      <c r="E34" s="452" t="s">
        <v>2462</v>
      </c>
      <c r="F34" s="452" t="s">
        <v>786</v>
      </c>
      <c r="G34" s="452" t="s">
        <v>13459</v>
      </c>
      <c r="H34" s="453">
        <v>0</v>
      </c>
      <c r="I34" s="454" t="s">
        <v>14059</v>
      </c>
      <c r="J34" s="454" t="s">
        <v>1711</v>
      </c>
      <c r="K34" s="459"/>
      <c r="L34" s="459"/>
      <c r="M34" s="459"/>
      <c r="N34" s="459"/>
      <c r="O34" s="459"/>
      <c r="P34" s="455"/>
      <c r="Q34" s="460"/>
      <c r="R34" s="452"/>
      <c r="S34" s="457"/>
      <c r="T34" s="457"/>
      <c r="U34" s="458"/>
      <c r="V34" s="461"/>
      <c r="W34" s="462"/>
      <c r="X34" s="462"/>
      <c r="Y34" s="462"/>
      <c r="Z34" s="462"/>
      <c r="AA34" s="463"/>
      <c r="AB34" s="464"/>
      <c r="AC34" s="450"/>
      <c r="AD34" s="450"/>
      <c r="AE34" s="450"/>
      <c r="AF34" s="450"/>
      <c r="AG34" s="450"/>
      <c r="AH34" s="450"/>
    </row>
    <row r="35" spans="1:34" s="272" customFormat="1" ht="20">
      <c r="A35" s="451" t="s">
        <v>788</v>
      </c>
      <c r="B35" s="452" t="s">
        <v>1131</v>
      </c>
      <c r="C35" s="456" t="s">
        <v>1031</v>
      </c>
      <c r="D35" s="465"/>
      <c r="E35" s="452" t="s">
        <v>888</v>
      </c>
      <c r="F35" s="452" t="s">
        <v>788</v>
      </c>
      <c r="G35" s="452" t="s">
        <v>13459</v>
      </c>
      <c r="H35" s="453">
        <v>0</v>
      </c>
      <c r="I35" s="454" t="s">
        <v>1810</v>
      </c>
      <c r="J35" s="454" t="s">
        <v>1811</v>
      </c>
      <c r="K35" s="459"/>
      <c r="L35" s="459"/>
      <c r="M35" s="459"/>
      <c r="N35" s="459"/>
      <c r="O35" s="459"/>
      <c r="P35" s="455"/>
      <c r="Q35" s="460"/>
      <c r="R35" s="452"/>
      <c r="S35" s="457"/>
      <c r="T35" s="457"/>
      <c r="U35" s="458"/>
      <c r="V35" s="461"/>
      <c r="W35" s="462"/>
      <c r="X35" s="462"/>
      <c r="Y35" s="462"/>
      <c r="Z35" s="462"/>
      <c r="AA35" s="463"/>
      <c r="AB35" s="464"/>
      <c r="AC35" s="450"/>
      <c r="AD35" s="450"/>
      <c r="AE35" s="450"/>
      <c r="AF35" s="450"/>
      <c r="AG35" s="450"/>
      <c r="AH35" s="450"/>
    </row>
    <row r="36" spans="1:34" s="272" customFormat="1" ht="20">
      <c r="A36" s="451" t="s">
        <v>789</v>
      </c>
      <c r="B36" s="452" t="s">
        <v>1131</v>
      </c>
      <c r="C36" s="456" t="s">
        <v>2566</v>
      </c>
      <c r="D36" s="465"/>
      <c r="E36" s="452" t="s">
        <v>1096</v>
      </c>
      <c r="F36" s="452" t="s">
        <v>789</v>
      </c>
      <c r="G36" s="452" t="s">
        <v>13459</v>
      </c>
      <c r="H36" s="453">
        <v>0</v>
      </c>
      <c r="I36" s="454" t="s">
        <v>1779</v>
      </c>
      <c r="J36" s="454" t="s">
        <v>1783</v>
      </c>
      <c r="K36" s="459"/>
      <c r="L36" s="459"/>
      <c r="M36" s="459"/>
      <c r="N36" s="459"/>
      <c r="O36" s="459"/>
      <c r="P36" s="455"/>
      <c r="Q36" s="460"/>
      <c r="R36" s="452"/>
      <c r="S36" s="457"/>
      <c r="T36" s="457"/>
      <c r="U36" s="458"/>
      <c r="V36" s="461"/>
      <c r="W36" s="462"/>
      <c r="X36" s="462"/>
      <c r="Y36" s="462"/>
      <c r="Z36" s="462"/>
      <c r="AA36" s="463"/>
      <c r="AB36" s="464"/>
      <c r="AC36" s="450"/>
      <c r="AD36" s="450"/>
      <c r="AE36" s="450"/>
      <c r="AF36" s="450"/>
      <c r="AG36" s="450"/>
      <c r="AH36" s="450"/>
    </row>
    <row r="37" spans="1:34" s="272" customFormat="1" ht="20">
      <c r="A37" s="451" t="s">
        <v>790</v>
      </c>
      <c r="B37" s="452" t="s">
        <v>1131</v>
      </c>
      <c r="C37" s="456" t="s">
        <v>2183</v>
      </c>
      <c r="D37" s="465"/>
      <c r="E37" s="452" t="s">
        <v>1100</v>
      </c>
      <c r="F37" s="452" t="s">
        <v>790</v>
      </c>
      <c r="G37" s="452" t="s">
        <v>13459</v>
      </c>
      <c r="H37" s="453">
        <v>0</v>
      </c>
      <c r="I37" s="454" t="s">
        <v>2477</v>
      </c>
      <c r="J37" s="454" t="s">
        <v>13851</v>
      </c>
      <c r="K37" s="459"/>
      <c r="L37" s="459"/>
      <c r="M37" s="459"/>
      <c r="N37" s="459"/>
      <c r="O37" s="459"/>
      <c r="P37" s="455"/>
      <c r="Q37" s="460"/>
      <c r="R37" s="452"/>
      <c r="S37" s="457"/>
      <c r="T37" s="457"/>
      <c r="U37" s="458"/>
      <c r="V37" s="461"/>
      <c r="W37" s="462"/>
      <c r="X37" s="462"/>
      <c r="Y37" s="462"/>
      <c r="Z37" s="462"/>
      <c r="AA37" s="463"/>
      <c r="AB37" s="464"/>
      <c r="AC37" s="450"/>
      <c r="AD37" s="450"/>
      <c r="AE37" s="450"/>
      <c r="AF37" s="450"/>
      <c r="AG37" s="450"/>
      <c r="AH37" s="450"/>
    </row>
    <row r="38" spans="1:34" s="272" customFormat="1" ht="27">
      <c r="A38" s="451" t="s">
        <v>1404</v>
      </c>
      <c r="B38" s="452" t="s">
        <v>1131</v>
      </c>
      <c r="C38" s="456" t="s">
        <v>1403</v>
      </c>
      <c r="D38" s="465"/>
      <c r="E38" s="452" t="s">
        <v>1105</v>
      </c>
      <c r="F38" s="452" t="s">
        <v>1404</v>
      </c>
      <c r="G38" s="452" t="s">
        <v>13459</v>
      </c>
      <c r="H38" s="453">
        <v>0</v>
      </c>
      <c r="I38" s="454" t="s">
        <v>1780</v>
      </c>
      <c r="J38" s="454" t="s">
        <v>13066</v>
      </c>
      <c r="K38" s="459"/>
      <c r="L38" s="459"/>
      <c r="M38" s="459"/>
      <c r="N38" s="459"/>
      <c r="O38" s="459"/>
      <c r="P38" s="455"/>
      <c r="Q38" s="460"/>
      <c r="R38" s="452"/>
      <c r="S38" s="457"/>
      <c r="T38" s="457"/>
      <c r="U38" s="458"/>
      <c r="V38" s="461"/>
      <c r="W38" s="462"/>
      <c r="X38" s="462"/>
      <c r="Y38" s="462"/>
      <c r="Z38" s="462"/>
      <c r="AA38" s="463"/>
      <c r="AB38" s="464"/>
      <c r="AC38" s="450"/>
      <c r="AD38" s="450"/>
      <c r="AE38" s="450"/>
      <c r="AF38" s="450"/>
      <c r="AG38" s="450"/>
      <c r="AH38" s="450"/>
    </row>
    <row r="39" spans="1:34" s="272" customFormat="1" ht="20">
      <c r="A39" s="451" t="s">
        <v>1830</v>
      </c>
      <c r="B39" s="452" t="s">
        <v>1131</v>
      </c>
      <c r="C39" s="456" t="s">
        <v>13149</v>
      </c>
      <c r="D39" s="465"/>
      <c r="E39" s="452" t="s">
        <v>1095</v>
      </c>
      <c r="F39" s="452" t="s">
        <v>1830</v>
      </c>
      <c r="G39" s="452" t="s">
        <v>13459</v>
      </c>
      <c r="H39" s="453">
        <v>0</v>
      </c>
      <c r="I39" s="454" t="s">
        <v>1831</v>
      </c>
      <c r="J39" s="454" t="s">
        <v>3190</v>
      </c>
      <c r="K39" s="459"/>
      <c r="L39" s="459"/>
      <c r="M39" s="459"/>
      <c r="N39" s="459"/>
      <c r="O39" s="459"/>
      <c r="P39" s="455"/>
      <c r="Q39" s="460"/>
      <c r="R39" s="452"/>
      <c r="S39" s="457"/>
      <c r="T39" s="457"/>
      <c r="U39" s="458"/>
      <c r="V39" s="461"/>
      <c r="W39" s="462"/>
      <c r="X39" s="462"/>
      <c r="Y39" s="462"/>
      <c r="Z39" s="462"/>
      <c r="AA39" s="463"/>
      <c r="AB39" s="464"/>
      <c r="AC39" s="450"/>
      <c r="AD39" s="450"/>
      <c r="AE39" s="450"/>
      <c r="AF39" s="450"/>
      <c r="AG39" s="450"/>
      <c r="AH39" s="450"/>
    </row>
    <row r="40" spans="1:34" s="272" customFormat="1" ht="20">
      <c r="A40" s="451" t="s">
        <v>1832</v>
      </c>
      <c r="B40" s="452" t="s">
        <v>1131</v>
      </c>
      <c r="C40" s="456" t="s">
        <v>13150</v>
      </c>
      <c r="D40" s="465"/>
      <c r="E40" s="452" t="s">
        <v>1102</v>
      </c>
      <c r="F40" s="452" t="s">
        <v>1832</v>
      </c>
      <c r="G40" s="452" t="s">
        <v>13459</v>
      </c>
      <c r="H40" s="453">
        <v>0</v>
      </c>
      <c r="I40" s="454" t="s">
        <v>1833</v>
      </c>
      <c r="J40" s="454" t="s">
        <v>12624</v>
      </c>
      <c r="K40" s="459"/>
      <c r="L40" s="459"/>
      <c r="M40" s="459"/>
      <c r="N40" s="459"/>
      <c r="O40" s="459"/>
      <c r="P40" s="455"/>
      <c r="Q40" s="460"/>
      <c r="R40" s="452"/>
      <c r="S40" s="457"/>
      <c r="T40" s="457"/>
      <c r="U40" s="458"/>
      <c r="V40" s="461"/>
      <c r="W40" s="462"/>
      <c r="X40" s="462"/>
      <c r="Y40" s="462"/>
      <c r="Z40" s="462"/>
      <c r="AA40" s="463"/>
      <c r="AB40" s="464"/>
      <c r="AC40" s="450"/>
      <c r="AD40" s="450"/>
      <c r="AE40" s="450"/>
      <c r="AF40" s="450"/>
      <c r="AG40" s="450"/>
      <c r="AH40" s="450"/>
    </row>
    <row r="41" spans="1:34" s="272" customFormat="1" ht="20">
      <c r="A41" s="451" t="s">
        <v>2563</v>
      </c>
      <c r="B41" s="452" t="s">
        <v>1131</v>
      </c>
      <c r="C41" s="456" t="s">
        <v>2562</v>
      </c>
      <c r="D41" s="465"/>
      <c r="E41" s="452" t="s">
        <v>1100</v>
      </c>
      <c r="F41" s="452" t="s">
        <v>2563</v>
      </c>
      <c r="G41" s="452" t="s">
        <v>13459</v>
      </c>
      <c r="H41" s="453">
        <v>0</v>
      </c>
      <c r="I41" s="454" t="s">
        <v>1839</v>
      </c>
      <c r="J41" s="454" t="s">
        <v>13847</v>
      </c>
      <c r="K41" s="459"/>
      <c r="L41" s="459"/>
      <c r="M41" s="459"/>
      <c r="N41" s="459"/>
      <c r="O41" s="459"/>
      <c r="P41" s="455"/>
      <c r="Q41" s="460"/>
      <c r="R41" s="452"/>
      <c r="S41" s="457"/>
      <c r="T41" s="457"/>
      <c r="U41" s="458"/>
      <c r="V41" s="461"/>
      <c r="W41" s="462"/>
      <c r="X41" s="462"/>
      <c r="Y41" s="462"/>
      <c r="Z41" s="462"/>
      <c r="AA41" s="463"/>
      <c r="AB41" s="464"/>
      <c r="AC41" s="450"/>
      <c r="AD41" s="450"/>
      <c r="AE41" s="450"/>
      <c r="AF41" s="450"/>
      <c r="AG41" s="450"/>
      <c r="AH41" s="450"/>
    </row>
    <row r="42" spans="1:34" s="272" customFormat="1" ht="20">
      <c r="A42" s="451" t="s">
        <v>13147</v>
      </c>
      <c r="B42" s="452" t="s">
        <v>1131</v>
      </c>
      <c r="C42" s="456" t="s">
        <v>13146</v>
      </c>
      <c r="D42" s="465"/>
      <c r="E42" s="452" t="s">
        <v>1100</v>
      </c>
      <c r="F42" s="452" t="s">
        <v>13147</v>
      </c>
      <c r="G42" s="452" t="s">
        <v>13459</v>
      </c>
      <c r="H42" s="453">
        <v>0</v>
      </c>
      <c r="I42" s="454" t="s">
        <v>13167</v>
      </c>
      <c r="J42" s="454" t="s">
        <v>13825</v>
      </c>
      <c r="K42" s="459"/>
      <c r="L42" s="459"/>
      <c r="M42" s="459"/>
      <c r="N42" s="459"/>
      <c r="O42" s="459"/>
      <c r="P42" s="455"/>
      <c r="Q42" s="460"/>
      <c r="R42" s="452"/>
      <c r="S42" s="457"/>
      <c r="T42" s="457"/>
      <c r="U42" s="458"/>
      <c r="V42" s="461"/>
      <c r="W42" s="462"/>
      <c r="X42" s="462"/>
      <c r="Y42" s="462"/>
      <c r="Z42" s="462"/>
      <c r="AA42" s="463"/>
      <c r="AB42" s="464"/>
      <c r="AC42" s="450"/>
      <c r="AD42" s="450"/>
      <c r="AE42" s="450"/>
      <c r="AF42" s="450"/>
      <c r="AG42" s="450"/>
      <c r="AH42" s="450"/>
    </row>
    <row r="43" spans="1:34" s="272" customFormat="1" ht="27">
      <c r="A43" s="451" t="s">
        <v>13403</v>
      </c>
      <c r="B43" s="452" t="s">
        <v>1131</v>
      </c>
      <c r="C43" s="456" t="s">
        <v>13402</v>
      </c>
      <c r="D43" s="465"/>
      <c r="E43" s="452" t="s">
        <v>2463</v>
      </c>
      <c r="F43" s="452" t="s">
        <v>13403</v>
      </c>
      <c r="G43" s="452" t="s">
        <v>13459</v>
      </c>
      <c r="H43" s="453">
        <v>0</v>
      </c>
      <c r="I43" s="454" t="s">
        <v>13404</v>
      </c>
      <c r="J43" s="454" t="s">
        <v>1749</v>
      </c>
      <c r="K43" s="459"/>
      <c r="L43" s="459"/>
      <c r="M43" s="459"/>
      <c r="N43" s="459"/>
      <c r="O43" s="459"/>
      <c r="P43" s="455"/>
      <c r="Q43" s="460"/>
      <c r="R43" s="452"/>
      <c r="S43" s="457"/>
      <c r="T43" s="457"/>
      <c r="U43" s="458"/>
      <c r="V43" s="461"/>
      <c r="W43" s="462"/>
      <c r="X43" s="462"/>
      <c r="Y43" s="462"/>
      <c r="Z43" s="462"/>
      <c r="AA43" s="463"/>
      <c r="AB43" s="464"/>
      <c r="AC43" s="450"/>
      <c r="AD43" s="450"/>
      <c r="AE43" s="450"/>
      <c r="AF43" s="450"/>
      <c r="AG43" s="450"/>
      <c r="AH43" s="450"/>
    </row>
    <row r="44" spans="1:34" s="272" customFormat="1" ht="27">
      <c r="A44" s="451" t="s">
        <v>15406</v>
      </c>
      <c r="B44" s="452" t="s">
        <v>1131</v>
      </c>
      <c r="C44" s="456" t="s">
        <v>15405</v>
      </c>
      <c r="D44" s="465"/>
      <c r="E44" s="452" t="s">
        <v>1105</v>
      </c>
      <c r="F44" s="452" t="s">
        <v>15406</v>
      </c>
      <c r="G44" s="452" t="s">
        <v>13459</v>
      </c>
      <c r="H44" s="453">
        <v>0</v>
      </c>
      <c r="I44" s="454" t="s">
        <v>15438</v>
      </c>
      <c r="J44" s="454" t="s">
        <v>13066</v>
      </c>
      <c r="K44" s="459"/>
      <c r="L44" s="459"/>
      <c r="M44" s="459"/>
      <c r="N44" s="459"/>
      <c r="O44" s="459"/>
      <c r="P44" s="455"/>
      <c r="Q44" s="460"/>
      <c r="R44" s="452"/>
      <c r="S44" s="457"/>
      <c r="T44" s="457"/>
      <c r="U44" s="458"/>
      <c r="V44" s="461"/>
      <c r="W44" s="462"/>
      <c r="X44" s="462"/>
      <c r="Y44" s="462"/>
      <c r="Z44" s="462"/>
      <c r="AA44" s="463"/>
      <c r="AB44" s="464"/>
      <c r="AC44" s="450"/>
      <c r="AD44" s="450"/>
      <c r="AE44" s="450"/>
      <c r="AF44" s="450"/>
      <c r="AG44" s="450"/>
      <c r="AH44" s="450"/>
    </row>
    <row r="45" spans="1:34" s="272" customFormat="1" ht="20">
      <c r="A45" s="451" t="s">
        <v>770</v>
      </c>
      <c r="B45" s="452" t="s">
        <v>1131</v>
      </c>
      <c r="C45" s="456" t="s">
        <v>2160</v>
      </c>
      <c r="D45" s="465"/>
      <c r="E45" s="452" t="s">
        <v>1100</v>
      </c>
      <c r="F45" s="452" t="s">
        <v>770</v>
      </c>
      <c r="G45" s="452" t="s">
        <v>13459</v>
      </c>
      <c r="H45" s="453">
        <v>0</v>
      </c>
      <c r="I45" s="454" t="s">
        <v>2477</v>
      </c>
      <c r="J45" s="454" t="s">
        <v>13851</v>
      </c>
      <c r="K45" s="459"/>
      <c r="L45" s="459"/>
      <c r="M45" s="459"/>
      <c r="N45" s="459"/>
      <c r="O45" s="459"/>
      <c r="P45" s="455"/>
      <c r="Q45" s="460"/>
      <c r="R45" s="452"/>
      <c r="S45" s="457"/>
      <c r="T45" s="457"/>
      <c r="U45" s="458"/>
      <c r="V45" s="461"/>
      <c r="W45" s="462"/>
      <c r="X45" s="462"/>
      <c r="Y45" s="462"/>
      <c r="Z45" s="462"/>
      <c r="AA45" s="463"/>
      <c r="AB45" s="464"/>
      <c r="AC45" s="450"/>
      <c r="AD45" s="450"/>
      <c r="AE45" s="450"/>
      <c r="AF45" s="450"/>
      <c r="AG45" s="450"/>
      <c r="AH45" s="450"/>
    </row>
    <row r="46" spans="1:34" s="272" customFormat="1" ht="20">
      <c r="A46" s="451" t="s">
        <v>2565</v>
      </c>
      <c r="B46" s="452" t="s">
        <v>1131</v>
      </c>
      <c r="C46" s="456" t="s">
        <v>2564</v>
      </c>
      <c r="D46" s="465"/>
      <c r="E46" s="452" t="s">
        <v>1096</v>
      </c>
      <c r="F46" s="452" t="s">
        <v>2565</v>
      </c>
      <c r="G46" s="452" t="s">
        <v>13459</v>
      </c>
      <c r="H46" s="453">
        <v>0</v>
      </c>
      <c r="I46" s="454" t="s">
        <v>2577</v>
      </c>
      <c r="J46" s="454" t="s">
        <v>1683</v>
      </c>
      <c r="K46" s="459"/>
      <c r="L46" s="459"/>
      <c r="M46" s="459"/>
      <c r="N46" s="459"/>
      <c r="O46" s="459"/>
      <c r="P46" s="455"/>
      <c r="Q46" s="460"/>
      <c r="R46" s="452"/>
      <c r="S46" s="457"/>
      <c r="T46" s="457"/>
      <c r="U46" s="458"/>
      <c r="V46" s="461"/>
      <c r="W46" s="462"/>
      <c r="X46" s="462"/>
      <c r="Y46" s="462"/>
      <c r="Z46" s="462"/>
      <c r="AA46" s="463"/>
      <c r="AB46" s="464"/>
      <c r="AC46" s="450"/>
      <c r="AD46" s="450"/>
      <c r="AE46" s="450"/>
      <c r="AF46" s="450"/>
      <c r="AG46" s="450"/>
      <c r="AH46" s="450"/>
    </row>
    <row r="47" spans="1:34" s="272" customFormat="1" ht="27">
      <c r="A47" s="451" t="s">
        <v>15404</v>
      </c>
      <c r="B47" s="452" t="s">
        <v>1131</v>
      </c>
      <c r="C47" s="456" t="s">
        <v>15403</v>
      </c>
      <c r="D47" s="465"/>
      <c r="E47" s="452" t="s">
        <v>1105</v>
      </c>
      <c r="F47" s="452" t="s">
        <v>15404</v>
      </c>
      <c r="G47" s="452" t="s">
        <v>13459</v>
      </c>
      <c r="H47" s="453">
        <v>0</v>
      </c>
      <c r="I47" s="454" t="s">
        <v>15445</v>
      </c>
      <c r="J47" s="454" t="s">
        <v>13066</v>
      </c>
      <c r="K47" s="459"/>
      <c r="L47" s="459"/>
      <c r="M47" s="459"/>
      <c r="N47" s="459"/>
      <c r="O47" s="459" t="s">
        <v>15627</v>
      </c>
      <c r="P47" s="455"/>
      <c r="Q47" s="460"/>
      <c r="R47" s="452"/>
      <c r="S47" s="457"/>
      <c r="T47" s="457"/>
      <c r="U47" s="458"/>
      <c r="V47" s="461"/>
      <c r="W47" s="462"/>
      <c r="X47" s="462"/>
      <c r="Y47" s="462"/>
      <c r="Z47" s="462"/>
      <c r="AA47" s="463"/>
      <c r="AB47" s="464"/>
      <c r="AC47" s="450"/>
      <c r="AD47" s="450"/>
      <c r="AE47" s="450"/>
      <c r="AF47" s="450"/>
      <c r="AG47" s="450"/>
      <c r="AH47" s="450"/>
    </row>
    <row r="48" spans="1:34" s="272" customFormat="1" ht="27">
      <c r="A48" s="451" t="s">
        <v>15378</v>
      </c>
      <c r="B48" s="452" t="s">
        <v>1131</v>
      </c>
      <c r="C48" s="456" t="s">
        <v>15377</v>
      </c>
      <c r="D48" s="465"/>
      <c r="E48" s="452" t="s">
        <v>1105</v>
      </c>
      <c r="F48" s="452" t="s">
        <v>15378</v>
      </c>
      <c r="G48" s="452" t="s">
        <v>13459</v>
      </c>
      <c r="H48" s="453">
        <v>0</v>
      </c>
      <c r="I48" s="454" t="s">
        <v>15437</v>
      </c>
      <c r="J48" s="454" t="s">
        <v>13066</v>
      </c>
      <c r="K48" s="459"/>
      <c r="L48" s="459"/>
      <c r="M48" s="459"/>
      <c r="N48" s="459"/>
      <c r="O48" s="459" t="s">
        <v>15627</v>
      </c>
      <c r="P48" s="455"/>
      <c r="Q48" s="460"/>
      <c r="R48" s="452"/>
      <c r="S48" s="457"/>
      <c r="T48" s="457"/>
      <c r="U48" s="458"/>
      <c r="V48" s="461"/>
      <c r="W48" s="462"/>
      <c r="X48" s="462"/>
      <c r="Y48" s="462"/>
      <c r="Z48" s="462"/>
      <c r="AA48" s="463"/>
      <c r="AB48" s="464"/>
      <c r="AC48" s="450"/>
      <c r="AD48" s="450"/>
      <c r="AE48" s="450"/>
      <c r="AF48" s="450"/>
      <c r="AG48" s="450"/>
      <c r="AH48" s="450"/>
    </row>
    <row r="49" spans="1:34" s="272" customFormat="1" ht="27">
      <c r="A49" s="451" t="s">
        <v>14272</v>
      </c>
      <c r="B49" s="452" t="s">
        <v>1131</v>
      </c>
      <c r="C49" s="456" t="s">
        <v>13153</v>
      </c>
      <c r="D49" s="465"/>
      <c r="E49" s="452" t="s">
        <v>1105</v>
      </c>
      <c r="F49" s="452" t="s">
        <v>14272</v>
      </c>
      <c r="G49" s="452" t="s">
        <v>13459</v>
      </c>
      <c r="H49" s="453">
        <v>0</v>
      </c>
      <c r="I49" s="454" t="s">
        <v>15442</v>
      </c>
      <c r="J49" s="454" t="s">
        <v>13066</v>
      </c>
      <c r="K49" s="459"/>
      <c r="L49" s="459"/>
      <c r="M49" s="459"/>
      <c r="N49" s="459"/>
      <c r="O49" s="459" t="s">
        <v>15627</v>
      </c>
      <c r="P49" s="455"/>
      <c r="Q49" s="460"/>
      <c r="R49" s="452"/>
      <c r="S49" s="457"/>
      <c r="T49" s="457"/>
      <c r="U49" s="458"/>
      <c r="V49" s="461"/>
      <c r="W49" s="462"/>
      <c r="X49" s="462"/>
      <c r="Y49" s="462"/>
      <c r="Z49" s="462"/>
      <c r="AA49" s="463"/>
      <c r="AB49" s="464"/>
      <c r="AC49" s="450"/>
      <c r="AD49" s="450"/>
      <c r="AE49" s="450"/>
      <c r="AF49" s="450"/>
      <c r="AG49" s="450"/>
      <c r="AH49" s="450"/>
    </row>
    <row r="50" spans="1:34" s="272" customFormat="1" ht="27">
      <c r="A50" s="451" t="s">
        <v>15642</v>
      </c>
      <c r="B50" s="452" t="s">
        <v>1131</v>
      </c>
      <c r="C50" s="456" t="s">
        <v>2369</v>
      </c>
      <c r="D50" s="465"/>
      <c r="E50" s="452" t="s">
        <v>1105</v>
      </c>
      <c r="F50" s="452" t="s">
        <v>15642</v>
      </c>
      <c r="G50" s="452" t="s">
        <v>13459</v>
      </c>
      <c r="H50" s="453">
        <v>0</v>
      </c>
      <c r="I50" s="454" t="s">
        <v>15643</v>
      </c>
      <c r="J50" s="454" t="s">
        <v>15644</v>
      </c>
      <c r="K50" s="459"/>
      <c r="L50" s="459"/>
      <c r="M50" s="459"/>
      <c r="N50" s="459"/>
      <c r="O50" s="459"/>
      <c r="P50" s="455"/>
      <c r="Q50" s="460"/>
      <c r="R50" s="452"/>
      <c r="S50" s="457"/>
      <c r="T50" s="457"/>
      <c r="U50" s="458"/>
      <c r="V50" s="461"/>
      <c r="W50" s="462"/>
      <c r="X50" s="462"/>
      <c r="Y50" s="462"/>
      <c r="Z50" s="462"/>
      <c r="AA50" s="463"/>
      <c r="AB50" s="464"/>
      <c r="AC50" s="450"/>
      <c r="AD50" s="450"/>
      <c r="AE50" s="450"/>
      <c r="AF50" s="450"/>
      <c r="AG50" s="450"/>
      <c r="AH50" s="450"/>
    </row>
    <row r="51" spans="1:34" s="272" customFormat="1" ht="20">
      <c r="A51" s="451" t="s">
        <v>791</v>
      </c>
      <c r="B51" s="452" t="s">
        <v>1131</v>
      </c>
      <c r="C51" s="456" t="s">
        <v>39</v>
      </c>
      <c r="D51" s="465"/>
      <c r="E51" s="452" t="s">
        <v>1100</v>
      </c>
      <c r="F51" s="452" t="s">
        <v>791</v>
      </c>
      <c r="G51" s="452" t="s">
        <v>13459</v>
      </c>
      <c r="H51" s="453">
        <v>0</v>
      </c>
      <c r="I51" s="454" t="s">
        <v>2477</v>
      </c>
      <c r="J51" s="454" t="s">
        <v>13851</v>
      </c>
      <c r="K51" s="459"/>
      <c r="L51" s="459"/>
      <c r="M51" s="459"/>
      <c r="N51" s="459"/>
      <c r="O51" s="459"/>
      <c r="P51" s="455"/>
      <c r="Q51" s="460"/>
      <c r="R51" s="452"/>
      <c r="S51" s="457"/>
      <c r="T51" s="457"/>
      <c r="U51" s="458"/>
      <c r="V51" s="461"/>
      <c r="W51" s="462"/>
      <c r="X51" s="462"/>
      <c r="Y51" s="462"/>
      <c r="Z51" s="462"/>
      <c r="AA51" s="463"/>
      <c r="AB51" s="464"/>
      <c r="AC51" s="450"/>
      <c r="AD51" s="450"/>
      <c r="AE51" s="450"/>
      <c r="AF51" s="450"/>
      <c r="AG51" s="450"/>
      <c r="AH51" s="450"/>
    </row>
    <row r="52" spans="1:34" s="272" customFormat="1" ht="27">
      <c r="A52" s="451" t="s">
        <v>15400</v>
      </c>
      <c r="B52" s="452" t="s">
        <v>1131</v>
      </c>
      <c r="C52" s="456" t="s">
        <v>15399</v>
      </c>
      <c r="D52" s="465"/>
      <c r="E52" s="452" t="s">
        <v>1105</v>
      </c>
      <c r="F52" s="452" t="s">
        <v>15400</v>
      </c>
      <c r="G52" s="452" t="s">
        <v>13459</v>
      </c>
      <c r="H52" s="453">
        <v>0</v>
      </c>
      <c r="I52" s="454" t="s">
        <v>15444</v>
      </c>
      <c r="J52" s="454" t="s">
        <v>13066</v>
      </c>
      <c r="K52" s="459"/>
      <c r="L52" s="459"/>
      <c r="M52" s="459"/>
      <c r="N52" s="459"/>
      <c r="O52" s="459"/>
      <c r="P52" s="455"/>
      <c r="Q52" s="460"/>
      <c r="R52" s="452"/>
      <c r="S52" s="457"/>
      <c r="T52" s="457"/>
      <c r="U52" s="458"/>
      <c r="V52" s="461"/>
      <c r="W52" s="462"/>
      <c r="X52" s="462"/>
      <c r="Y52" s="462"/>
      <c r="Z52" s="462"/>
      <c r="AA52" s="463"/>
      <c r="AB52" s="464"/>
      <c r="AC52" s="450"/>
      <c r="AD52" s="450"/>
      <c r="AE52" s="450"/>
      <c r="AF52" s="450"/>
      <c r="AG52" s="450"/>
      <c r="AH52" s="450"/>
    </row>
    <row r="53" spans="1:34" s="272" customFormat="1" ht="20">
      <c r="A53" s="451" t="s">
        <v>15645</v>
      </c>
      <c r="B53" s="452" t="s">
        <v>1131</v>
      </c>
      <c r="C53" s="456" t="s">
        <v>2370</v>
      </c>
      <c r="D53" s="465" t="s">
        <v>2370</v>
      </c>
      <c r="E53" s="452" t="s">
        <v>1100</v>
      </c>
      <c r="F53" s="452" t="s">
        <v>15645</v>
      </c>
      <c r="G53" s="452" t="s">
        <v>15609</v>
      </c>
      <c r="H53" s="453" t="s">
        <v>15635</v>
      </c>
      <c r="I53" s="454" t="s">
        <v>15646</v>
      </c>
      <c r="J53" s="454" t="s">
        <v>15647</v>
      </c>
      <c r="K53" s="459" t="s">
        <v>15648</v>
      </c>
      <c r="L53" s="459"/>
      <c r="M53" s="459"/>
      <c r="N53" s="459" t="s">
        <v>15649</v>
      </c>
      <c r="O53" s="459"/>
      <c r="P53" s="455"/>
      <c r="Q53" s="460"/>
      <c r="R53" s="452"/>
      <c r="S53" s="457"/>
      <c r="T53" s="457"/>
      <c r="U53" s="458"/>
      <c r="V53" s="461"/>
      <c r="W53" s="462"/>
      <c r="X53" s="462"/>
      <c r="Y53" s="462"/>
      <c r="Z53" s="462"/>
      <c r="AA53" s="463"/>
      <c r="AB53" s="464"/>
      <c r="AC53" s="450"/>
      <c r="AD53" s="450"/>
      <c r="AE53" s="450"/>
      <c r="AF53" s="450"/>
      <c r="AG53" s="450"/>
      <c r="AH53" s="450"/>
    </row>
    <row r="54" spans="1:34" s="272" customFormat="1" ht="20">
      <c r="A54" s="451" t="s">
        <v>15386</v>
      </c>
      <c r="B54" s="452" t="s">
        <v>1131</v>
      </c>
      <c r="C54" s="456" t="s">
        <v>15387</v>
      </c>
      <c r="D54" s="465"/>
      <c r="E54" s="452" t="s">
        <v>1096</v>
      </c>
      <c r="F54" s="452" t="s">
        <v>15386</v>
      </c>
      <c r="G54" s="452" t="s">
        <v>13459</v>
      </c>
      <c r="H54" s="453">
        <v>0</v>
      </c>
      <c r="I54" s="454" t="s">
        <v>15439</v>
      </c>
      <c r="J54" s="454" t="s">
        <v>1683</v>
      </c>
      <c r="K54" s="459"/>
      <c r="L54" s="459"/>
      <c r="M54" s="459"/>
      <c r="N54" s="459"/>
      <c r="O54" s="459"/>
      <c r="P54" s="455"/>
      <c r="Q54" s="460"/>
      <c r="R54" s="452"/>
      <c r="S54" s="457"/>
      <c r="T54" s="457"/>
      <c r="U54" s="458"/>
      <c r="V54" s="461"/>
      <c r="W54" s="462"/>
      <c r="X54" s="462"/>
      <c r="Y54" s="462"/>
      <c r="Z54" s="462"/>
      <c r="AA54" s="463"/>
      <c r="AB54" s="464"/>
      <c r="AC54" s="450"/>
      <c r="AD54" s="450"/>
      <c r="AE54" s="450"/>
      <c r="AF54" s="450"/>
      <c r="AG54" s="450"/>
      <c r="AH54" s="450"/>
    </row>
    <row r="55" spans="1:34" s="272" customFormat="1" ht="27">
      <c r="A55" s="481"/>
      <c r="B55" s="467" t="s">
        <v>1131</v>
      </c>
      <c r="C55" s="471" t="s">
        <v>1031</v>
      </c>
      <c r="D55" s="480" t="s">
        <v>1031</v>
      </c>
      <c r="E55" s="467" t="s">
        <v>888</v>
      </c>
      <c r="F55" s="467" t="s">
        <v>788</v>
      </c>
      <c r="G55" s="467" t="s">
        <v>13459</v>
      </c>
      <c r="H55" s="468">
        <v>0</v>
      </c>
      <c r="I55" s="469" t="s">
        <v>1810</v>
      </c>
      <c r="J55" s="469" t="s">
        <v>1811</v>
      </c>
      <c r="K55" s="474"/>
      <c r="L55" s="474"/>
      <c r="M55" s="474"/>
      <c r="N55" s="474"/>
      <c r="O55" s="474"/>
      <c r="P55" s="470"/>
      <c r="Q55" s="475"/>
      <c r="R55" s="467" t="s">
        <v>1031</v>
      </c>
      <c r="S55" s="472" t="s">
        <v>12884</v>
      </c>
      <c r="T55" s="472" t="s">
        <v>11361</v>
      </c>
      <c r="U55" s="473"/>
      <c r="V55" s="476">
        <v>504</v>
      </c>
      <c r="W55" s="477"/>
      <c r="X55" s="477">
        <v>0</v>
      </c>
      <c r="Y55" s="477"/>
      <c r="Z55" s="477"/>
      <c r="AA55" s="478"/>
      <c r="AB55" s="479" t="s">
        <v>15615</v>
      </c>
      <c r="AC55" s="478"/>
      <c r="AD55" s="478"/>
      <c r="AE55" s="478"/>
      <c r="AF55" s="478"/>
      <c r="AG55" s="478"/>
      <c r="AH55" s="478"/>
    </row>
    <row r="56" spans="1:34" s="272" customFormat="1" ht="54">
      <c r="A56" s="481"/>
      <c r="B56" s="467" t="s">
        <v>1131</v>
      </c>
      <c r="C56" s="471" t="s">
        <v>14026</v>
      </c>
      <c r="D56" s="480" t="s">
        <v>15650</v>
      </c>
      <c r="E56" s="467" t="s">
        <v>1105</v>
      </c>
      <c r="F56" s="467" t="s">
        <v>804</v>
      </c>
      <c r="G56" s="467" t="s">
        <v>13459</v>
      </c>
      <c r="H56" s="468">
        <v>0</v>
      </c>
      <c r="I56" s="469" t="s">
        <v>1806</v>
      </c>
      <c r="J56" s="469" t="s">
        <v>6135</v>
      </c>
      <c r="K56" s="474"/>
      <c r="L56" s="474"/>
      <c r="M56" s="474"/>
      <c r="N56" s="474"/>
      <c r="O56" s="474"/>
      <c r="P56" s="470"/>
      <c r="Q56" s="475"/>
      <c r="R56" s="467" t="s">
        <v>14026</v>
      </c>
      <c r="S56" s="472" t="s">
        <v>12768</v>
      </c>
      <c r="T56" s="472" t="s">
        <v>6134</v>
      </c>
      <c r="U56" s="473"/>
      <c r="V56" s="476">
        <v>491</v>
      </c>
      <c r="W56" s="477"/>
      <c r="X56" s="477">
        <v>0</v>
      </c>
      <c r="Y56" s="477"/>
      <c r="Z56" s="477"/>
      <c r="AA56" s="478"/>
      <c r="AB56" s="479" t="s">
        <v>15633</v>
      </c>
      <c r="AC56" s="478"/>
      <c r="AD56" s="478"/>
      <c r="AE56" s="478"/>
      <c r="AF56" s="478"/>
      <c r="AG56" s="478"/>
      <c r="AH56" s="478"/>
    </row>
    <row r="57" spans="1:34" s="272" customFormat="1" ht="54">
      <c r="A57" s="481"/>
      <c r="B57" s="467" t="s">
        <v>1131</v>
      </c>
      <c r="C57" s="471" t="s">
        <v>14025</v>
      </c>
      <c r="D57" s="480" t="s">
        <v>15651</v>
      </c>
      <c r="E57" s="467" t="s">
        <v>1105</v>
      </c>
      <c r="F57" s="467" t="s">
        <v>784</v>
      </c>
      <c r="G57" s="467" t="s">
        <v>13459</v>
      </c>
      <c r="H57" s="468">
        <v>0</v>
      </c>
      <c r="I57" s="469" t="s">
        <v>1808</v>
      </c>
      <c r="J57" s="469" t="s">
        <v>13066</v>
      </c>
      <c r="K57" s="474"/>
      <c r="L57" s="474"/>
      <c r="M57" s="474"/>
      <c r="N57" s="474"/>
      <c r="O57" s="474"/>
      <c r="P57" s="470"/>
      <c r="Q57" s="475"/>
      <c r="R57" s="467" t="s">
        <v>14025</v>
      </c>
      <c r="S57" s="472" t="s">
        <v>12768</v>
      </c>
      <c r="T57" s="472" t="s">
        <v>6120</v>
      </c>
      <c r="U57" s="473"/>
      <c r="V57" s="476">
        <v>492</v>
      </c>
      <c r="W57" s="477"/>
      <c r="X57" s="477">
        <v>0</v>
      </c>
      <c r="Y57" s="477"/>
      <c r="Z57" s="477"/>
      <c r="AA57" s="478"/>
      <c r="AB57" s="479" t="s">
        <v>15628</v>
      </c>
      <c r="AC57" s="478"/>
      <c r="AD57" s="478"/>
      <c r="AE57" s="478"/>
      <c r="AF57" s="478"/>
      <c r="AG57" s="478"/>
      <c r="AH57" s="478"/>
    </row>
    <row r="58" spans="1:34" s="272" customFormat="1" ht="81">
      <c r="A58" s="481"/>
      <c r="B58" s="467" t="s">
        <v>1131</v>
      </c>
      <c r="C58" s="471" t="s">
        <v>821</v>
      </c>
      <c r="D58" s="480" t="s">
        <v>15652</v>
      </c>
      <c r="E58" s="467" t="s">
        <v>1115</v>
      </c>
      <c r="F58" s="467" t="s">
        <v>774</v>
      </c>
      <c r="G58" s="467" t="s">
        <v>13459</v>
      </c>
      <c r="H58" s="468">
        <v>0</v>
      </c>
      <c r="I58" s="469" t="s">
        <v>1794</v>
      </c>
      <c r="J58" s="469" t="s">
        <v>8868</v>
      </c>
      <c r="K58" s="474"/>
      <c r="L58" s="474"/>
      <c r="M58" s="474"/>
      <c r="N58" s="474"/>
      <c r="O58" s="474"/>
      <c r="P58" s="470"/>
      <c r="Q58" s="475"/>
      <c r="R58" s="467" t="s">
        <v>821</v>
      </c>
      <c r="S58" s="472" t="s">
        <v>12825</v>
      </c>
      <c r="T58" s="472" t="s">
        <v>8867</v>
      </c>
      <c r="U58" s="473"/>
      <c r="V58" s="476">
        <v>449</v>
      </c>
      <c r="W58" s="477"/>
      <c r="X58" s="477">
        <v>0</v>
      </c>
      <c r="Y58" s="477"/>
      <c r="Z58" s="477"/>
      <c r="AA58" s="478"/>
      <c r="AB58" s="479" t="s">
        <v>15607</v>
      </c>
      <c r="AC58" s="478"/>
      <c r="AD58" s="478"/>
      <c r="AE58" s="478"/>
      <c r="AF58" s="478"/>
      <c r="AG58" s="478"/>
      <c r="AH58" s="478"/>
    </row>
    <row r="59" spans="1:34" s="272" customFormat="1" ht="40.5">
      <c r="A59" s="481"/>
      <c r="B59" s="467" t="s">
        <v>1131</v>
      </c>
      <c r="C59" s="471" t="s">
        <v>842</v>
      </c>
      <c r="D59" s="480" t="s">
        <v>15653</v>
      </c>
      <c r="E59" s="467" t="s">
        <v>2461</v>
      </c>
      <c r="F59" s="467" t="s">
        <v>767</v>
      </c>
      <c r="G59" s="467" t="s">
        <v>13459</v>
      </c>
      <c r="H59" s="468">
        <v>0</v>
      </c>
      <c r="I59" s="469" t="s">
        <v>1782</v>
      </c>
      <c r="J59" s="469" t="s">
        <v>1782</v>
      </c>
      <c r="K59" s="474"/>
      <c r="L59" s="474"/>
      <c r="M59" s="474"/>
      <c r="N59" s="474"/>
      <c r="O59" s="474"/>
      <c r="P59" s="470"/>
      <c r="Q59" s="475"/>
      <c r="R59" s="467" t="s">
        <v>842</v>
      </c>
      <c r="S59" s="472" t="s">
        <v>12696</v>
      </c>
      <c r="T59" s="472" t="s">
        <v>3448</v>
      </c>
      <c r="U59" s="473"/>
      <c r="V59" s="476">
        <v>412</v>
      </c>
      <c r="W59" s="477"/>
      <c r="X59" s="477">
        <v>0</v>
      </c>
      <c r="Y59" s="477"/>
      <c r="Z59" s="477"/>
      <c r="AA59" s="478"/>
      <c r="AB59" s="479" t="s">
        <v>15654</v>
      </c>
      <c r="AC59" s="478"/>
      <c r="AD59" s="478"/>
      <c r="AE59" s="478"/>
      <c r="AF59" s="478"/>
      <c r="AG59" s="478"/>
      <c r="AH59" s="478"/>
    </row>
    <row r="60" spans="1:34" s="272" customFormat="1" ht="54">
      <c r="A60" s="481"/>
      <c r="B60" s="467" t="s">
        <v>1131</v>
      </c>
      <c r="C60" s="471" t="s">
        <v>15655</v>
      </c>
      <c r="D60" s="480" t="s">
        <v>15655</v>
      </c>
      <c r="E60" s="467" t="s">
        <v>1105</v>
      </c>
      <c r="F60" s="467" t="s">
        <v>15656</v>
      </c>
      <c r="G60" s="467" t="s">
        <v>13459</v>
      </c>
      <c r="H60" s="468"/>
      <c r="I60" s="469" t="s">
        <v>1780</v>
      </c>
      <c r="J60" s="469" t="s">
        <v>15657</v>
      </c>
      <c r="K60" s="474"/>
      <c r="L60" s="474"/>
      <c r="M60" s="474"/>
      <c r="N60" s="474"/>
      <c r="O60" s="474"/>
      <c r="P60" s="470"/>
      <c r="Q60" s="475"/>
      <c r="R60" s="467" t="s">
        <v>15609</v>
      </c>
      <c r="S60" s="472" t="s">
        <v>12768</v>
      </c>
      <c r="T60" s="472" t="s">
        <v>15609</v>
      </c>
      <c r="U60" s="473"/>
      <c r="V60" s="476" t="e">
        <v>#N/A</v>
      </c>
      <c r="W60" s="477"/>
      <c r="X60" s="477">
        <v>0</v>
      </c>
      <c r="Y60" s="477"/>
      <c r="Z60" s="477"/>
      <c r="AA60" s="478"/>
      <c r="AB60" s="479" t="s">
        <v>15658</v>
      </c>
      <c r="AC60" s="478"/>
      <c r="AD60" s="478"/>
      <c r="AE60" s="478"/>
      <c r="AF60" s="478"/>
      <c r="AG60" s="478"/>
      <c r="AH60" s="478"/>
    </row>
    <row r="61" spans="1:34" s="272" customFormat="1" ht="54">
      <c r="A61" s="481"/>
      <c r="B61" s="467" t="s">
        <v>1131</v>
      </c>
      <c r="C61" s="471" t="s">
        <v>14029</v>
      </c>
      <c r="D61" s="480" t="s">
        <v>15659</v>
      </c>
      <c r="E61" s="467" t="s">
        <v>2461</v>
      </c>
      <c r="F61" s="467" t="s">
        <v>780</v>
      </c>
      <c r="G61" s="467" t="s">
        <v>13459</v>
      </c>
      <c r="H61" s="468">
        <v>0</v>
      </c>
      <c r="I61" s="469" t="s">
        <v>1782</v>
      </c>
      <c r="J61" s="469" t="s">
        <v>1782</v>
      </c>
      <c r="K61" s="474"/>
      <c r="L61" s="474"/>
      <c r="M61" s="474"/>
      <c r="N61" s="474"/>
      <c r="O61" s="474"/>
      <c r="P61" s="470"/>
      <c r="Q61" s="475"/>
      <c r="R61" s="467" t="s">
        <v>14029</v>
      </c>
      <c r="S61" s="472" t="s">
        <v>12696</v>
      </c>
      <c r="T61" s="472" t="s">
        <v>3448</v>
      </c>
      <c r="U61" s="473"/>
      <c r="V61" s="476">
        <v>471</v>
      </c>
      <c r="W61" s="477"/>
      <c r="X61" s="477">
        <v>0</v>
      </c>
      <c r="Y61" s="477"/>
      <c r="Z61" s="477"/>
      <c r="AA61" s="478"/>
      <c r="AB61" s="479" t="s">
        <v>15660</v>
      </c>
      <c r="AC61" s="478"/>
      <c r="AD61" s="478"/>
      <c r="AE61" s="478"/>
      <c r="AF61" s="478"/>
      <c r="AG61" s="478"/>
      <c r="AH61" s="478"/>
    </row>
    <row r="62" spans="1:34" s="272" customFormat="1" ht="54">
      <c r="A62" s="481"/>
      <c r="B62" s="467" t="s">
        <v>1131</v>
      </c>
      <c r="C62" s="471" t="s">
        <v>2173</v>
      </c>
      <c r="D62" s="480" t="s">
        <v>15661</v>
      </c>
      <c r="E62" s="467" t="s">
        <v>1105</v>
      </c>
      <c r="F62" s="467" t="s">
        <v>783</v>
      </c>
      <c r="G62" s="467" t="s">
        <v>13459</v>
      </c>
      <c r="H62" s="468">
        <v>0</v>
      </c>
      <c r="I62" s="469" t="s">
        <v>1780</v>
      </c>
      <c r="J62" s="469" t="s">
        <v>13066</v>
      </c>
      <c r="K62" s="474"/>
      <c r="L62" s="474"/>
      <c r="M62" s="474"/>
      <c r="N62" s="474"/>
      <c r="O62" s="474"/>
      <c r="P62" s="470"/>
      <c r="Q62" s="475"/>
      <c r="R62" s="467" t="s">
        <v>2173</v>
      </c>
      <c r="S62" s="472" t="s">
        <v>12768</v>
      </c>
      <c r="T62" s="472" t="s">
        <v>6120</v>
      </c>
      <c r="U62" s="473"/>
      <c r="V62" s="476">
        <v>487</v>
      </c>
      <c r="W62" s="477"/>
      <c r="X62" s="477">
        <v>0</v>
      </c>
      <c r="Y62" s="477"/>
      <c r="Z62" s="477"/>
      <c r="AA62" s="478"/>
      <c r="AB62" s="479" t="s">
        <v>15662</v>
      </c>
      <c r="AC62" s="478"/>
      <c r="AD62" s="478"/>
      <c r="AE62" s="478"/>
      <c r="AF62" s="478"/>
      <c r="AG62" s="478"/>
      <c r="AH62" s="478"/>
    </row>
    <row r="63" spans="1:34" s="272" customFormat="1" ht="27">
      <c r="A63" s="481"/>
      <c r="B63" s="467" t="s">
        <v>1131</v>
      </c>
      <c r="C63" s="471" t="s">
        <v>815</v>
      </c>
      <c r="D63" s="480" t="s">
        <v>815</v>
      </c>
      <c r="E63" s="467" t="s">
        <v>882</v>
      </c>
      <c r="F63" s="467" t="s">
        <v>769</v>
      </c>
      <c r="G63" s="467" t="s">
        <v>13459</v>
      </c>
      <c r="H63" s="468">
        <v>0</v>
      </c>
      <c r="I63" s="469" t="s">
        <v>1785</v>
      </c>
      <c r="J63" s="469" t="s">
        <v>9711</v>
      </c>
      <c r="K63" s="474"/>
      <c r="L63" s="474"/>
      <c r="M63" s="474"/>
      <c r="N63" s="474"/>
      <c r="O63" s="474"/>
      <c r="P63" s="470"/>
      <c r="Q63" s="475"/>
      <c r="R63" s="467" t="s">
        <v>815</v>
      </c>
      <c r="S63" s="472" t="s">
        <v>12845</v>
      </c>
      <c r="T63" s="472" t="s">
        <v>13794</v>
      </c>
      <c r="U63" s="473"/>
      <c r="V63" s="476">
        <v>421</v>
      </c>
      <c r="W63" s="477"/>
      <c r="X63" s="477">
        <v>0</v>
      </c>
      <c r="Y63" s="477"/>
      <c r="Z63" s="477"/>
      <c r="AA63" s="478"/>
      <c r="AB63" s="479" t="s">
        <v>15663</v>
      </c>
      <c r="AC63" s="478"/>
      <c r="AD63" s="478"/>
      <c r="AE63" s="478"/>
      <c r="AF63" s="478"/>
      <c r="AG63" s="478"/>
      <c r="AH63" s="478"/>
    </row>
    <row r="64" spans="1:34" s="272" customFormat="1" ht="54">
      <c r="A64" s="481"/>
      <c r="B64" s="467" t="s">
        <v>1131</v>
      </c>
      <c r="C64" s="471" t="s">
        <v>51</v>
      </c>
      <c r="D64" s="480" t="s">
        <v>51</v>
      </c>
      <c r="E64" s="467" t="s">
        <v>1100</v>
      </c>
      <c r="F64" s="467" t="s">
        <v>791</v>
      </c>
      <c r="G64" s="467" t="s">
        <v>13459</v>
      </c>
      <c r="H64" s="468">
        <v>0</v>
      </c>
      <c r="I64" s="469" t="s">
        <v>2477</v>
      </c>
      <c r="J64" s="469" t="s">
        <v>13851</v>
      </c>
      <c r="K64" s="474"/>
      <c r="L64" s="474"/>
      <c r="M64" s="474"/>
      <c r="N64" s="474"/>
      <c r="O64" s="474"/>
      <c r="P64" s="470"/>
      <c r="Q64" s="475"/>
      <c r="R64" s="467" t="s">
        <v>2370</v>
      </c>
      <c r="S64" s="472" t="s">
        <v>12715</v>
      </c>
      <c r="T64" s="472" t="s">
        <v>13749</v>
      </c>
      <c r="U64" s="473"/>
      <c r="V64" s="476">
        <v>525</v>
      </c>
      <c r="W64" s="477"/>
      <c r="X64" s="477">
        <v>0</v>
      </c>
      <c r="Y64" s="477"/>
      <c r="Z64" s="477"/>
      <c r="AA64" s="478"/>
      <c r="AB64" s="479" t="s">
        <v>15664</v>
      </c>
      <c r="AC64" s="478"/>
      <c r="AD64" s="478"/>
      <c r="AE64" s="478"/>
      <c r="AF64" s="478"/>
      <c r="AG64" s="478"/>
      <c r="AH64" s="478"/>
    </row>
    <row r="65" spans="1:34" s="272" customFormat="1" ht="54">
      <c r="A65" s="481"/>
      <c r="B65" s="467" t="s">
        <v>1131</v>
      </c>
      <c r="C65" s="471" t="s">
        <v>1817</v>
      </c>
      <c r="D65" s="480" t="s">
        <v>1817</v>
      </c>
      <c r="E65" s="467" t="s">
        <v>1096</v>
      </c>
      <c r="F65" s="467" t="s">
        <v>789</v>
      </c>
      <c r="G65" s="467" t="s">
        <v>13459</v>
      </c>
      <c r="H65" s="468">
        <v>0</v>
      </c>
      <c r="I65" s="469" t="s">
        <v>1779</v>
      </c>
      <c r="J65" s="469" t="s">
        <v>1783</v>
      </c>
      <c r="K65" s="474"/>
      <c r="L65" s="474"/>
      <c r="M65" s="474"/>
      <c r="N65" s="474"/>
      <c r="O65" s="474"/>
      <c r="P65" s="470"/>
      <c r="Q65" s="475"/>
      <c r="R65" s="467" t="s">
        <v>2566</v>
      </c>
      <c r="S65" s="472" t="s">
        <v>12698</v>
      </c>
      <c r="T65" s="472" t="s">
        <v>3496</v>
      </c>
      <c r="U65" s="473"/>
      <c r="V65" s="476">
        <v>514</v>
      </c>
      <c r="W65" s="477"/>
      <c r="X65" s="477">
        <v>0</v>
      </c>
      <c r="Y65" s="477"/>
      <c r="Z65" s="477"/>
      <c r="AA65" s="478"/>
      <c r="AB65" s="479" t="s">
        <v>15665</v>
      </c>
      <c r="AC65" s="478"/>
      <c r="AD65" s="478"/>
      <c r="AE65" s="478"/>
      <c r="AF65" s="478"/>
      <c r="AG65" s="478"/>
      <c r="AH65" s="478"/>
    </row>
    <row r="66" spans="1:34" s="272" customFormat="1" ht="27">
      <c r="A66" s="481"/>
      <c r="B66" s="467" t="s">
        <v>1131</v>
      </c>
      <c r="C66" s="471" t="s">
        <v>1034</v>
      </c>
      <c r="D66" s="480" t="s">
        <v>1034</v>
      </c>
      <c r="E66" s="467" t="s">
        <v>880</v>
      </c>
      <c r="F66" s="467" t="s">
        <v>776</v>
      </c>
      <c r="G66" s="467" t="s">
        <v>13459</v>
      </c>
      <c r="H66" s="468">
        <v>0</v>
      </c>
      <c r="I66" s="469" t="s">
        <v>1799</v>
      </c>
      <c r="J66" s="469" t="s">
        <v>9323</v>
      </c>
      <c r="K66" s="474"/>
      <c r="L66" s="474"/>
      <c r="M66" s="474"/>
      <c r="N66" s="474"/>
      <c r="O66" s="474"/>
      <c r="P66" s="470"/>
      <c r="Q66" s="475"/>
      <c r="R66" s="467" t="s">
        <v>1034</v>
      </c>
      <c r="S66" s="472" t="s">
        <v>12840</v>
      </c>
      <c r="T66" s="472" t="s">
        <v>9322</v>
      </c>
      <c r="U66" s="473"/>
      <c r="V66" s="476">
        <v>460</v>
      </c>
      <c r="W66" s="477"/>
      <c r="X66" s="477">
        <v>0</v>
      </c>
      <c r="Y66" s="477"/>
      <c r="Z66" s="477"/>
      <c r="AA66" s="478"/>
      <c r="AB66" s="479" t="s">
        <v>15612</v>
      </c>
      <c r="AC66" s="478"/>
      <c r="AD66" s="478"/>
      <c r="AE66" s="478"/>
      <c r="AF66" s="478"/>
      <c r="AG66" s="478"/>
      <c r="AH66" s="478"/>
    </row>
    <row r="67" spans="1:34" s="272" customFormat="1" ht="54">
      <c r="A67" s="481"/>
      <c r="B67" s="467" t="s">
        <v>1131</v>
      </c>
      <c r="C67" s="471" t="s">
        <v>13149</v>
      </c>
      <c r="D67" s="480" t="s">
        <v>13149</v>
      </c>
      <c r="E67" s="467" t="s">
        <v>1095</v>
      </c>
      <c r="F67" s="467" t="s">
        <v>1830</v>
      </c>
      <c r="G67" s="467" t="s">
        <v>13459</v>
      </c>
      <c r="H67" s="468">
        <v>0</v>
      </c>
      <c r="I67" s="469" t="s">
        <v>1831</v>
      </c>
      <c r="J67" s="469" t="s">
        <v>3190</v>
      </c>
      <c r="K67" s="474"/>
      <c r="L67" s="474"/>
      <c r="M67" s="474"/>
      <c r="N67" s="474"/>
      <c r="O67" s="474"/>
      <c r="P67" s="470"/>
      <c r="Q67" s="475"/>
      <c r="R67" s="467" t="s">
        <v>13149</v>
      </c>
      <c r="S67" s="472" t="s">
        <v>12687</v>
      </c>
      <c r="T67" s="472" t="s">
        <v>3189</v>
      </c>
      <c r="U67" s="473"/>
      <c r="V67" s="476">
        <v>454</v>
      </c>
      <c r="W67" s="477"/>
      <c r="X67" s="477">
        <v>0</v>
      </c>
      <c r="Y67" s="477"/>
      <c r="Z67" s="477"/>
      <c r="AA67" s="478"/>
      <c r="AB67" s="479" t="s">
        <v>15666</v>
      </c>
      <c r="AC67" s="463"/>
      <c r="AD67" s="463"/>
      <c r="AE67" s="463"/>
      <c r="AF67" s="463"/>
      <c r="AG67" s="463"/>
      <c r="AH67" s="463"/>
    </row>
    <row r="68" spans="1:34" s="272" customFormat="1" ht="94.5">
      <c r="A68" s="466"/>
      <c r="B68" s="467" t="s">
        <v>1133</v>
      </c>
      <c r="C68" s="471" t="s">
        <v>14096</v>
      </c>
      <c r="D68" s="480" t="s">
        <v>14096</v>
      </c>
      <c r="E68" s="467" t="s">
        <v>892</v>
      </c>
      <c r="F68" s="467" t="s">
        <v>14111</v>
      </c>
      <c r="G68" s="467" t="s">
        <v>13459</v>
      </c>
      <c r="H68" s="468">
        <v>0</v>
      </c>
      <c r="I68" s="469" t="s">
        <v>14121</v>
      </c>
      <c r="J68" s="469" t="s">
        <v>1854</v>
      </c>
      <c r="K68" s="474"/>
      <c r="L68" s="474"/>
      <c r="M68" s="474"/>
      <c r="N68" s="474"/>
      <c r="O68" s="474"/>
      <c r="P68" s="470"/>
      <c r="Q68" s="475"/>
      <c r="R68" s="467" t="s">
        <v>14096</v>
      </c>
      <c r="S68" s="472" t="s">
        <v>12907</v>
      </c>
      <c r="T68" s="472" t="s">
        <v>12417</v>
      </c>
      <c r="U68" s="473"/>
      <c r="V68" s="476">
        <v>541</v>
      </c>
      <c r="W68" s="477"/>
      <c r="X68" s="477">
        <v>0</v>
      </c>
      <c r="Y68" s="477"/>
      <c r="Z68" s="477"/>
      <c r="AA68" s="478"/>
      <c r="AB68" s="479" t="s">
        <v>15667</v>
      </c>
      <c r="AC68" s="463"/>
      <c r="AD68" s="463"/>
      <c r="AE68" s="463"/>
      <c r="AF68" s="463"/>
      <c r="AG68" s="463"/>
      <c r="AH68" s="463"/>
    </row>
    <row r="69" spans="1:34" s="272" customFormat="1" ht="94.5">
      <c r="A69" s="466"/>
      <c r="B69" s="467" t="s">
        <v>1133</v>
      </c>
      <c r="C69" s="471" t="s">
        <v>151</v>
      </c>
      <c r="D69" s="480" t="s">
        <v>151</v>
      </c>
      <c r="E69" s="467" t="s">
        <v>1100</v>
      </c>
      <c r="F69" s="467" t="s">
        <v>140</v>
      </c>
      <c r="G69" s="467" t="s">
        <v>13459</v>
      </c>
      <c r="H69" s="468">
        <v>0</v>
      </c>
      <c r="I69" s="469" t="s">
        <v>1787</v>
      </c>
      <c r="J69" s="469" t="s">
        <v>13842</v>
      </c>
      <c r="K69" s="474"/>
      <c r="L69" s="474"/>
      <c r="M69" s="474"/>
      <c r="N69" s="474"/>
      <c r="O69" s="474"/>
      <c r="P69" s="470"/>
      <c r="Q69" s="475"/>
      <c r="R69" s="467" t="s">
        <v>151</v>
      </c>
      <c r="S69" s="472" t="s">
        <v>12715</v>
      </c>
      <c r="T69" s="472" t="s">
        <v>13740</v>
      </c>
      <c r="U69" s="473"/>
      <c r="V69" s="476">
        <v>557</v>
      </c>
      <c r="W69" s="477"/>
      <c r="X69" s="477">
        <v>0</v>
      </c>
      <c r="Y69" s="477"/>
      <c r="Z69" s="477"/>
      <c r="AA69" s="478"/>
      <c r="AB69" s="479" t="s">
        <v>15617</v>
      </c>
      <c r="AC69" s="463"/>
      <c r="AD69" s="463"/>
      <c r="AE69" s="463"/>
      <c r="AF69" s="463"/>
      <c r="AG69" s="463"/>
      <c r="AH69" s="463"/>
    </row>
    <row r="70" spans="1:34" s="272" customFormat="1" ht="67.5">
      <c r="A70" s="466"/>
      <c r="B70" s="467" t="s">
        <v>1133</v>
      </c>
      <c r="C70" s="471" t="s">
        <v>1842</v>
      </c>
      <c r="D70" s="480" t="s">
        <v>1842</v>
      </c>
      <c r="E70" s="467" t="s">
        <v>1100</v>
      </c>
      <c r="F70" s="467" t="s">
        <v>800</v>
      </c>
      <c r="G70" s="467" t="s">
        <v>13459</v>
      </c>
      <c r="H70" s="468">
        <v>0</v>
      </c>
      <c r="I70" s="469" t="s">
        <v>1787</v>
      </c>
      <c r="J70" s="469" t="s">
        <v>13842</v>
      </c>
      <c r="K70" s="474"/>
      <c r="L70" s="474"/>
      <c r="M70" s="474"/>
      <c r="N70" s="474"/>
      <c r="O70" s="474"/>
      <c r="P70" s="470"/>
      <c r="Q70" s="475"/>
      <c r="R70" s="467" t="s">
        <v>149</v>
      </c>
      <c r="S70" s="472" t="s">
        <v>12715</v>
      </c>
      <c r="T70" s="472" t="s">
        <v>13740</v>
      </c>
      <c r="U70" s="473"/>
      <c r="V70" s="476">
        <v>549</v>
      </c>
      <c r="W70" s="477"/>
      <c r="X70" s="477">
        <v>0</v>
      </c>
      <c r="Y70" s="477"/>
      <c r="Z70" s="477"/>
      <c r="AA70" s="478"/>
      <c r="AB70" s="479" t="s">
        <v>15668</v>
      </c>
      <c r="AC70" s="463"/>
      <c r="AD70" s="463"/>
      <c r="AE70" s="463"/>
      <c r="AF70" s="463"/>
      <c r="AG70" s="463"/>
      <c r="AH70" s="463"/>
    </row>
    <row r="71" spans="1:34" s="272" customFormat="1" ht="54">
      <c r="A71" s="466"/>
      <c r="B71" s="467" t="s">
        <v>1133</v>
      </c>
      <c r="C71" s="471" t="s">
        <v>2258</v>
      </c>
      <c r="D71" s="480" t="s">
        <v>2258</v>
      </c>
      <c r="E71" s="467" t="s">
        <v>1100</v>
      </c>
      <c r="F71" s="467" t="s">
        <v>800</v>
      </c>
      <c r="G71" s="467" t="s">
        <v>13459</v>
      </c>
      <c r="H71" s="468">
        <v>0</v>
      </c>
      <c r="I71" s="469" t="s">
        <v>1787</v>
      </c>
      <c r="J71" s="469" t="s">
        <v>13842</v>
      </c>
      <c r="K71" s="474"/>
      <c r="L71" s="474"/>
      <c r="M71" s="474"/>
      <c r="N71" s="474"/>
      <c r="O71" s="474"/>
      <c r="P71" s="470"/>
      <c r="Q71" s="475"/>
      <c r="R71" s="467" t="s">
        <v>149</v>
      </c>
      <c r="S71" s="472" t="s">
        <v>12715</v>
      </c>
      <c r="T71" s="472" t="s">
        <v>13740</v>
      </c>
      <c r="U71" s="473"/>
      <c r="V71" s="476">
        <v>577</v>
      </c>
      <c r="W71" s="477"/>
      <c r="X71" s="477">
        <v>0</v>
      </c>
      <c r="Y71" s="477"/>
      <c r="Z71" s="477"/>
      <c r="AA71" s="478"/>
      <c r="AB71" s="479" t="s">
        <v>15669</v>
      </c>
      <c r="AC71" s="463"/>
      <c r="AD71" s="463"/>
      <c r="AE71" s="463"/>
      <c r="AF71" s="463"/>
      <c r="AG71" s="463"/>
      <c r="AH71" s="463"/>
    </row>
    <row r="72" spans="1:34" s="272" customFormat="1" ht="94.5">
      <c r="A72" s="466"/>
      <c r="B72" s="467" t="s">
        <v>1133</v>
      </c>
      <c r="C72" s="471" t="s">
        <v>1843</v>
      </c>
      <c r="D72" s="480" t="s">
        <v>1843</v>
      </c>
      <c r="E72" s="467" t="s">
        <v>1100</v>
      </c>
      <c r="F72" s="467" t="s">
        <v>800</v>
      </c>
      <c r="G72" s="467" t="s">
        <v>13459</v>
      </c>
      <c r="H72" s="468">
        <v>0</v>
      </c>
      <c r="I72" s="469" t="s">
        <v>1787</v>
      </c>
      <c r="J72" s="469" t="s">
        <v>13842</v>
      </c>
      <c r="K72" s="474"/>
      <c r="L72" s="474"/>
      <c r="M72" s="474"/>
      <c r="N72" s="474"/>
      <c r="O72" s="474"/>
      <c r="P72" s="470"/>
      <c r="Q72" s="475"/>
      <c r="R72" s="467" t="s">
        <v>149</v>
      </c>
      <c r="S72" s="472" t="s">
        <v>12715</v>
      </c>
      <c r="T72" s="472" t="s">
        <v>13740</v>
      </c>
      <c r="U72" s="473"/>
      <c r="V72" s="476">
        <v>578</v>
      </c>
      <c r="W72" s="477"/>
      <c r="X72" s="477">
        <v>0</v>
      </c>
      <c r="Y72" s="477"/>
      <c r="Z72" s="477"/>
      <c r="AA72" s="478"/>
      <c r="AB72" s="479" t="s">
        <v>15670</v>
      </c>
      <c r="AC72" s="463"/>
      <c r="AD72" s="463"/>
      <c r="AE72" s="463"/>
      <c r="AF72" s="463"/>
      <c r="AG72" s="463"/>
      <c r="AH72" s="463"/>
    </row>
    <row r="73" spans="1:34" s="272" customFormat="1" ht="54">
      <c r="A73" s="466"/>
      <c r="B73" s="467" t="s">
        <v>1133</v>
      </c>
      <c r="C73" s="471" t="s">
        <v>2295</v>
      </c>
      <c r="D73" s="480" t="s">
        <v>2295</v>
      </c>
      <c r="E73" s="467" t="s">
        <v>1111</v>
      </c>
      <c r="F73" s="467" t="s">
        <v>2296</v>
      </c>
      <c r="G73" s="467" t="s">
        <v>13459</v>
      </c>
      <c r="H73" s="468">
        <v>0</v>
      </c>
      <c r="I73" s="469" t="s">
        <v>13161</v>
      </c>
      <c r="J73" s="469" t="s">
        <v>13086</v>
      </c>
      <c r="K73" s="474"/>
      <c r="L73" s="474"/>
      <c r="M73" s="474"/>
      <c r="N73" s="474"/>
      <c r="O73" s="474"/>
      <c r="P73" s="470"/>
      <c r="Q73" s="475"/>
      <c r="R73" s="467" t="s">
        <v>2295</v>
      </c>
      <c r="S73" s="472" t="s">
        <v>12789</v>
      </c>
      <c r="T73" s="472" t="s">
        <v>7125</v>
      </c>
      <c r="U73" s="473"/>
      <c r="V73" s="476">
        <v>602</v>
      </c>
      <c r="W73" s="477"/>
      <c r="X73" s="477">
        <v>0</v>
      </c>
      <c r="Y73" s="477"/>
      <c r="Z73" s="477"/>
      <c r="AA73" s="478"/>
      <c r="AB73" s="479" t="s">
        <v>15671</v>
      </c>
      <c r="AC73" s="463"/>
      <c r="AD73" s="463"/>
      <c r="AE73" s="463"/>
      <c r="AF73" s="463"/>
      <c r="AG73" s="463"/>
      <c r="AH73" s="463"/>
    </row>
    <row r="74" spans="1:34" s="272" customFormat="1" ht="108">
      <c r="A74" s="466"/>
      <c r="B74" s="467" t="s">
        <v>1133</v>
      </c>
      <c r="C74" s="471" t="s">
        <v>149</v>
      </c>
      <c r="D74" s="480" t="s">
        <v>149</v>
      </c>
      <c r="E74" s="467" t="s">
        <v>1100</v>
      </c>
      <c r="F74" s="467" t="s">
        <v>800</v>
      </c>
      <c r="G74" s="467" t="s">
        <v>13459</v>
      </c>
      <c r="H74" s="468">
        <v>0</v>
      </c>
      <c r="I74" s="469" t="s">
        <v>1787</v>
      </c>
      <c r="J74" s="469" t="s">
        <v>13842</v>
      </c>
      <c r="K74" s="474"/>
      <c r="L74" s="474"/>
      <c r="M74" s="474"/>
      <c r="N74" s="474"/>
      <c r="O74" s="474"/>
      <c r="P74" s="470"/>
      <c r="Q74" s="475"/>
      <c r="R74" s="467" t="s">
        <v>149</v>
      </c>
      <c r="S74" s="472" t="s">
        <v>12715</v>
      </c>
      <c r="T74" s="472" t="s">
        <v>13740</v>
      </c>
      <c r="U74" s="473"/>
      <c r="V74" s="476">
        <v>556</v>
      </c>
      <c r="W74" s="477"/>
      <c r="X74" s="477">
        <v>0</v>
      </c>
      <c r="Y74" s="477"/>
      <c r="Z74" s="477"/>
      <c r="AA74" s="478"/>
      <c r="AB74" s="479" t="s">
        <v>15672</v>
      </c>
      <c r="AC74" s="463"/>
      <c r="AD74" s="463"/>
      <c r="AE74" s="463"/>
      <c r="AF74" s="463"/>
      <c r="AG74" s="463"/>
      <c r="AH74" s="463"/>
    </row>
    <row r="75" spans="1:34" s="272" customFormat="1" ht="40.5">
      <c r="A75" s="466"/>
      <c r="B75" s="467" t="s">
        <v>1133</v>
      </c>
      <c r="C75" s="471" t="s">
        <v>2573</v>
      </c>
      <c r="D75" s="480" t="s">
        <v>2573</v>
      </c>
      <c r="E75" s="467" t="s">
        <v>883</v>
      </c>
      <c r="F75" s="467" t="s">
        <v>2290</v>
      </c>
      <c r="G75" s="467" t="s">
        <v>13459</v>
      </c>
      <c r="H75" s="468">
        <v>0</v>
      </c>
      <c r="I75" s="469" t="s">
        <v>2291</v>
      </c>
      <c r="J75" s="469" t="s">
        <v>10169</v>
      </c>
      <c r="K75" s="474"/>
      <c r="L75" s="474"/>
      <c r="M75" s="474"/>
      <c r="N75" s="474"/>
      <c r="O75" s="474"/>
      <c r="P75" s="470"/>
      <c r="Q75" s="475"/>
      <c r="R75" s="467" t="s">
        <v>2573</v>
      </c>
      <c r="S75" s="472" t="s">
        <v>12857</v>
      </c>
      <c r="T75" s="472" t="s">
        <v>10167</v>
      </c>
      <c r="U75" s="473"/>
      <c r="V75" s="476">
        <v>589</v>
      </c>
      <c r="W75" s="477"/>
      <c r="X75" s="477">
        <v>0</v>
      </c>
      <c r="Y75" s="477"/>
      <c r="Z75" s="477"/>
      <c r="AA75" s="478"/>
      <c r="AB75" s="479" t="s">
        <v>15673</v>
      </c>
      <c r="AC75" s="463"/>
      <c r="AD75" s="463"/>
      <c r="AE75" s="463"/>
      <c r="AF75" s="463"/>
      <c r="AG75" s="463"/>
      <c r="AH75" s="463"/>
    </row>
    <row r="76" spans="1:34" s="272" customFormat="1" ht="108">
      <c r="A76" s="466"/>
      <c r="B76" s="467" t="s">
        <v>1133</v>
      </c>
      <c r="C76" s="471" t="s">
        <v>149</v>
      </c>
      <c r="D76" s="480" t="s">
        <v>149</v>
      </c>
      <c r="E76" s="467" t="s">
        <v>1100</v>
      </c>
      <c r="F76" s="467" t="s">
        <v>800</v>
      </c>
      <c r="G76" s="467" t="s">
        <v>13459</v>
      </c>
      <c r="H76" s="468">
        <v>0</v>
      </c>
      <c r="I76" s="469" t="s">
        <v>1787</v>
      </c>
      <c r="J76" s="469" t="s">
        <v>13842</v>
      </c>
      <c r="K76" s="474"/>
      <c r="L76" s="474"/>
      <c r="M76" s="474"/>
      <c r="N76" s="474"/>
      <c r="O76" s="474"/>
      <c r="P76" s="470"/>
      <c r="Q76" s="475"/>
      <c r="R76" s="467" t="s">
        <v>149</v>
      </c>
      <c r="S76" s="472" t="s">
        <v>12715</v>
      </c>
      <c r="T76" s="472" t="s">
        <v>13740</v>
      </c>
      <c r="U76" s="473"/>
      <c r="V76" s="476">
        <v>556</v>
      </c>
      <c r="W76" s="477"/>
      <c r="X76" s="477">
        <v>0</v>
      </c>
      <c r="Y76" s="477"/>
      <c r="Z76" s="477"/>
      <c r="AA76" s="478"/>
      <c r="AB76" s="479" t="s">
        <v>15672</v>
      </c>
      <c r="AC76" s="463"/>
      <c r="AD76" s="463"/>
      <c r="AE76" s="463"/>
      <c r="AF76" s="463"/>
      <c r="AG76" s="463"/>
      <c r="AH76" s="463"/>
    </row>
    <row r="77" spans="1:34" s="272" customFormat="1" ht="148.5">
      <c r="A77" s="466"/>
      <c r="B77" s="467" t="s">
        <v>1133</v>
      </c>
      <c r="C77" s="471" t="s">
        <v>14044</v>
      </c>
      <c r="D77" s="480" t="s">
        <v>14044</v>
      </c>
      <c r="E77" s="467" t="s">
        <v>1100</v>
      </c>
      <c r="F77" s="467" t="s">
        <v>798</v>
      </c>
      <c r="G77" s="467" t="s">
        <v>13459</v>
      </c>
      <c r="H77" s="468">
        <v>0</v>
      </c>
      <c r="I77" s="469" t="s">
        <v>1752</v>
      </c>
      <c r="J77" s="469" t="s">
        <v>13846</v>
      </c>
      <c r="K77" s="474"/>
      <c r="L77" s="474"/>
      <c r="M77" s="474"/>
      <c r="N77" s="474"/>
      <c r="O77" s="474"/>
      <c r="P77" s="470"/>
      <c r="Q77" s="475"/>
      <c r="R77" s="467" t="s">
        <v>1381</v>
      </c>
      <c r="S77" s="472" t="s">
        <v>12715</v>
      </c>
      <c r="T77" s="472" t="s">
        <v>13744</v>
      </c>
      <c r="U77" s="473"/>
      <c r="V77" s="476">
        <v>566</v>
      </c>
      <c r="W77" s="477"/>
      <c r="X77" s="477">
        <v>0</v>
      </c>
      <c r="Y77" s="477"/>
      <c r="Z77" s="477"/>
      <c r="AA77" s="478"/>
      <c r="AB77" s="479" t="s">
        <v>15674</v>
      </c>
      <c r="AC77" s="463"/>
      <c r="AD77" s="463"/>
      <c r="AE77" s="463"/>
      <c r="AF77" s="463"/>
      <c r="AG77" s="463"/>
      <c r="AH77" s="463"/>
    </row>
    <row r="78" spans="1:34" s="272" customFormat="1" ht="81">
      <c r="A78" s="466"/>
      <c r="B78" s="467" t="s">
        <v>1133</v>
      </c>
      <c r="C78" s="471" t="s">
        <v>2478</v>
      </c>
      <c r="D78" s="480" t="s">
        <v>2478</v>
      </c>
      <c r="E78" s="467" t="s">
        <v>883</v>
      </c>
      <c r="F78" s="467" t="s">
        <v>2479</v>
      </c>
      <c r="G78" s="467" t="s">
        <v>13459</v>
      </c>
      <c r="H78" s="468">
        <v>0</v>
      </c>
      <c r="I78" s="469" t="s">
        <v>2574</v>
      </c>
      <c r="J78" s="469" t="s">
        <v>10156</v>
      </c>
      <c r="K78" s="474"/>
      <c r="L78" s="474"/>
      <c r="M78" s="474"/>
      <c r="N78" s="474"/>
      <c r="O78" s="474"/>
      <c r="P78" s="470"/>
      <c r="Q78" s="475"/>
      <c r="R78" s="467" t="s">
        <v>2478</v>
      </c>
      <c r="S78" s="472" t="s">
        <v>12857</v>
      </c>
      <c r="T78" s="472" t="s">
        <v>10155</v>
      </c>
      <c r="U78" s="473"/>
      <c r="V78" s="476">
        <v>597</v>
      </c>
      <c r="W78" s="477"/>
      <c r="X78" s="477">
        <v>0</v>
      </c>
      <c r="Y78" s="477"/>
      <c r="Z78" s="477"/>
      <c r="AA78" s="478"/>
      <c r="AB78" s="479" t="s">
        <v>15675</v>
      </c>
      <c r="AC78" s="463"/>
      <c r="AD78" s="463"/>
      <c r="AE78" s="463"/>
      <c r="AF78" s="463"/>
      <c r="AG78" s="463"/>
      <c r="AH78" s="463"/>
    </row>
    <row r="79" spans="1:34" s="272" customFormat="1" ht="67.5">
      <c r="A79" s="466"/>
      <c r="B79" s="467" t="s">
        <v>1133</v>
      </c>
      <c r="C79" s="471" t="s">
        <v>1383</v>
      </c>
      <c r="D79" s="480" t="s">
        <v>1383</v>
      </c>
      <c r="E79" s="467" t="s">
        <v>1100</v>
      </c>
      <c r="F79" s="467" t="s">
        <v>803</v>
      </c>
      <c r="G79" s="467" t="s">
        <v>13459</v>
      </c>
      <c r="H79" s="468">
        <v>0</v>
      </c>
      <c r="I79" s="469" t="s">
        <v>1848</v>
      </c>
      <c r="J79" s="469" t="s">
        <v>13841</v>
      </c>
      <c r="K79" s="474"/>
      <c r="L79" s="474"/>
      <c r="M79" s="474"/>
      <c r="N79" s="474"/>
      <c r="O79" s="474"/>
      <c r="P79" s="470"/>
      <c r="Q79" s="475"/>
      <c r="R79" s="467" t="s">
        <v>1383</v>
      </c>
      <c r="S79" s="472" t="s">
        <v>12715</v>
      </c>
      <c r="T79" s="472" t="s">
        <v>13739</v>
      </c>
      <c r="U79" s="473"/>
      <c r="V79" s="476">
        <v>605</v>
      </c>
      <c r="W79" s="477"/>
      <c r="X79" s="477">
        <v>0</v>
      </c>
      <c r="Y79" s="477"/>
      <c r="Z79" s="477"/>
      <c r="AA79" s="478"/>
      <c r="AB79" s="479" t="s">
        <v>15676</v>
      </c>
      <c r="AC79" s="463"/>
      <c r="AD79" s="463"/>
      <c r="AE79" s="463"/>
      <c r="AF79" s="463"/>
      <c r="AG79" s="463"/>
      <c r="AH79" s="463"/>
    </row>
    <row r="80" spans="1:34" s="272" customFormat="1" ht="54">
      <c r="A80" s="495"/>
      <c r="B80" s="483" t="s">
        <v>1131</v>
      </c>
      <c r="C80" s="487" t="s">
        <v>51</v>
      </c>
      <c r="D80" s="494"/>
      <c r="E80" s="483" t="s">
        <v>1100</v>
      </c>
      <c r="F80" s="483" t="s">
        <v>791</v>
      </c>
      <c r="G80" s="483" t="s">
        <v>13459</v>
      </c>
      <c r="H80" s="484">
        <v>0</v>
      </c>
      <c r="I80" s="485" t="s">
        <v>2477</v>
      </c>
      <c r="J80" s="485" t="s">
        <v>13851</v>
      </c>
      <c r="K80" s="489"/>
      <c r="L80" s="489"/>
      <c r="M80" s="489"/>
      <c r="N80" s="489"/>
      <c r="O80" s="489"/>
      <c r="P80" s="486"/>
      <c r="Q80" s="490"/>
      <c r="R80" s="483" t="s">
        <v>2370</v>
      </c>
      <c r="S80" s="482" t="s">
        <v>12715</v>
      </c>
      <c r="T80" s="482" t="s">
        <v>13749</v>
      </c>
      <c r="U80" s="488"/>
      <c r="V80" s="491">
        <v>478</v>
      </c>
      <c r="W80" s="492"/>
      <c r="X80" s="492">
        <v>0</v>
      </c>
      <c r="Y80" s="492"/>
      <c r="Z80" s="492"/>
      <c r="AA80" s="492"/>
      <c r="AB80" s="493" t="s">
        <v>15664</v>
      </c>
      <c r="AC80" s="492"/>
      <c r="AD80" s="492"/>
      <c r="AE80" s="492"/>
      <c r="AF80" s="492"/>
      <c r="AG80" s="492"/>
      <c r="AH80" s="492"/>
    </row>
    <row r="81" spans="1:34" s="272" customFormat="1" ht="27">
      <c r="A81" s="495"/>
      <c r="B81" s="483" t="s">
        <v>1131</v>
      </c>
      <c r="C81" s="487" t="s">
        <v>1031</v>
      </c>
      <c r="D81" s="494"/>
      <c r="E81" s="483" t="s">
        <v>888</v>
      </c>
      <c r="F81" s="483" t="s">
        <v>788</v>
      </c>
      <c r="G81" s="483" t="s">
        <v>13459</v>
      </c>
      <c r="H81" s="484">
        <v>0</v>
      </c>
      <c r="I81" s="485" t="s">
        <v>1810</v>
      </c>
      <c r="J81" s="485" t="s">
        <v>1811</v>
      </c>
      <c r="K81" s="489"/>
      <c r="L81" s="489"/>
      <c r="M81" s="489"/>
      <c r="N81" s="489"/>
      <c r="O81" s="489"/>
      <c r="P81" s="486"/>
      <c r="Q81" s="490"/>
      <c r="R81" s="483" t="s">
        <v>1031</v>
      </c>
      <c r="S81" s="482" t="s">
        <v>12884</v>
      </c>
      <c r="T81" s="482" t="s">
        <v>11361</v>
      </c>
      <c r="U81" s="488"/>
      <c r="V81" s="491">
        <v>458</v>
      </c>
      <c r="W81" s="492"/>
      <c r="X81" s="492">
        <v>0</v>
      </c>
      <c r="Y81" s="492"/>
      <c r="Z81" s="492"/>
      <c r="AA81" s="492"/>
      <c r="AB81" s="493" t="s">
        <v>15615</v>
      </c>
      <c r="AC81" s="492"/>
      <c r="AD81" s="492"/>
      <c r="AE81" s="492"/>
      <c r="AF81" s="492"/>
      <c r="AG81" s="492"/>
      <c r="AH81" s="492"/>
    </row>
    <row r="82" spans="1:34" s="272" customFormat="1" ht="54">
      <c r="A82" s="495"/>
      <c r="B82" s="483" t="s">
        <v>1131</v>
      </c>
      <c r="C82" s="487" t="s">
        <v>14026</v>
      </c>
      <c r="D82" s="494"/>
      <c r="E82" s="483" t="s">
        <v>1105</v>
      </c>
      <c r="F82" s="483" t="s">
        <v>804</v>
      </c>
      <c r="G82" s="483" t="s">
        <v>13459</v>
      </c>
      <c r="H82" s="484">
        <v>0</v>
      </c>
      <c r="I82" s="485" t="s">
        <v>1806</v>
      </c>
      <c r="J82" s="485" t="s">
        <v>6135</v>
      </c>
      <c r="K82" s="489"/>
      <c r="L82" s="489"/>
      <c r="M82" s="489"/>
      <c r="N82" s="489"/>
      <c r="O82" s="489"/>
      <c r="P82" s="486"/>
      <c r="Q82" s="490"/>
      <c r="R82" s="483" t="s">
        <v>14026</v>
      </c>
      <c r="S82" s="482" t="s">
        <v>12768</v>
      </c>
      <c r="T82" s="482" t="s">
        <v>6134</v>
      </c>
      <c r="U82" s="488"/>
      <c r="V82" s="491">
        <v>445</v>
      </c>
      <c r="W82" s="492"/>
      <c r="X82" s="492">
        <v>0</v>
      </c>
      <c r="Y82" s="492"/>
      <c r="Z82" s="492"/>
      <c r="AA82" s="492"/>
      <c r="AB82" s="493" t="s">
        <v>15633</v>
      </c>
      <c r="AC82" s="492"/>
      <c r="AD82" s="492"/>
      <c r="AE82" s="492"/>
      <c r="AF82" s="492"/>
      <c r="AG82" s="492"/>
      <c r="AH82" s="492"/>
    </row>
    <row r="83" spans="1:34" s="272" customFormat="1" ht="54">
      <c r="A83" s="495"/>
      <c r="B83" s="483" t="s">
        <v>1131</v>
      </c>
      <c r="C83" s="487" t="s">
        <v>14025</v>
      </c>
      <c r="D83" s="494"/>
      <c r="E83" s="483" t="s">
        <v>1105</v>
      </c>
      <c r="F83" s="483" t="s">
        <v>784</v>
      </c>
      <c r="G83" s="483" t="s">
        <v>13459</v>
      </c>
      <c r="H83" s="484">
        <v>0</v>
      </c>
      <c r="I83" s="485" t="s">
        <v>1808</v>
      </c>
      <c r="J83" s="485" t="s">
        <v>13066</v>
      </c>
      <c r="K83" s="489"/>
      <c r="L83" s="489"/>
      <c r="M83" s="489"/>
      <c r="N83" s="489"/>
      <c r="O83" s="489"/>
      <c r="P83" s="486"/>
      <c r="Q83" s="490"/>
      <c r="R83" s="483" t="s">
        <v>14025</v>
      </c>
      <c r="S83" s="482" t="s">
        <v>12768</v>
      </c>
      <c r="T83" s="482" t="s">
        <v>6120</v>
      </c>
      <c r="U83" s="488"/>
      <c r="V83" s="491">
        <v>446</v>
      </c>
      <c r="W83" s="492"/>
      <c r="X83" s="492">
        <v>0</v>
      </c>
      <c r="Y83" s="492"/>
      <c r="Z83" s="492"/>
      <c r="AA83" s="492"/>
      <c r="AB83" s="493" t="s">
        <v>15628</v>
      </c>
      <c r="AC83" s="492"/>
      <c r="AD83" s="492"/>
      <c r="AE83" s="492"/>
      <c r="AF83" s="492"/>
      <c r="AG83" s="492"/>
      <c r="AH83" s="492"/>
    </row>
    <row r="84" spans="1:34" s="272" customFormat="1" ht="81">
      <c r="A84" s="495"/>
      <c r="B84" s="483" t="s">
        <v>1131</v>
      </c>
      <c r="C84" s="487" t="s">
        <v>821</v>
      </c>
      <c r="D84" s="494"/>
      <c r="E84" s="483" t="s">
        <v>1115</v>
      </c>
      <c r="F84" s="483" t="s">
        <v>774</v>
      </c>
      <c r="G84" s="483" t="s">
        <v>13459</v>
      </c>
      <c r="H84" s="484">
        <v>0</v>
      </c>
      <c r="I84" s="485" t="s">
        <v>1794</v>
      </c>
      <c r="J84" s="485" t="s">
        <v>8868</v>
      </c>
      <c r="K84" s="489"/>
      <c r="L84" s="489"/>
      <c r="M84" s="489"/>
      <c r="N84" s="489"/>
      <c r="O84" s="489"/>
      <c r="P84" s="486"/>
      <c r="Q84" s="490"/>
      <c r="R84" s="483" t="s">
        <v>821</v>
      </c>
      <c r="S84" s="482" t="s">
        <v>12825</v>
      </c>
      <c r="T84" s="482" t="s">
        <v>8867</v>
      </c>
      <c r="U84" s="488"/>
      <c r="V84" s="491">
        <v>414</v>
      </c>
      <c r="W84" s="492"/>
      <c r="X84" s="492">
        <v>0</v>
      </c>
      <c r="Y84" s="492"/>
      <c r="Z84" s="492"/>
      <c r="AA84" s="492"/>
      <c r="AB84" s="493" t="s">
        <v>15607</v>
      </c>
      <c r="AC84" s="492"/>
      <c r="AD84" s="492"/>
      <c r="AE84" s="492"/>
      <c r="AF84" s="492"/>
      <c r="AG84" s="492"/>
      <c r="AH84" s="492"/>
    </row>
    <row r="85" spans="1:34" s="272" customFormat="1" ht="40.5">
      <c r="A85" s="495"/>
      <c r="B85" s="483" t="s">
        <v>1131</v>
      </c>
      <c r="C85" s="487" t="s">
        <v>842</v>
      </c>
      <c r="D85" s="494"/>
      <c r="E85" s="483" t="s">
        <v>2461</v>
      </c>
      <c r="F85" s="483" t="s">
        <v>767</v>
      </c>
      <c r="G85" s="483" t="s">
        <v>13459</v>
      </c>
      <c r="H85" s="484">
        <v>0</v>
      </c>
      <c r="I85" s="485" t="s">
        <v>1782</v>
      </c>
      <c r="J85" s="485" t="s">
        <v>1782</v>
      </c>
      <c r="K85" s="489"/>
      <c r="L85" s="489"/>
      <c r="M85" s="489"/>
      <c r="N85" s="489"/>
      <c r="O85" s="489"/>
      <c r="P85" s="486"/>
      <c r="Q85" s="490"/>
      <c r="R85" s="483" t="s">
        <v>842</v>
      </c>
      <c r="S85" s="482" t="s">
        <v>12696</v>
      </c>
      <c r="T85" s="482" t="s">
        <v>3448</v>
      </c>
      <c r="U85" s="488"/>
      <c r="V85" s="491">
        <v>377</v>
      </c>
      <c r="W85" s="492"/>
      <c r="X85" s="492">
        <v>0</v>
      </c>
      <c r="Y85" s="492"/>
      <c r="Z85" s="492"/>
      <c r="AA85" s="492"/>
      <c r="AB85" s="493" t="s">
        <v>15654</v>
      </c>
      <c r="AC85" s="492"/>
      <c r="AD85" s="492"/>
      <c r="AE85" s="492"/>
      <c r="AF85" s="492"/>
      <c r="AG85" s="492"/>
      <c r="AH85" s="492"/>
    </row>
    <row r="86" spans="1:34" s="272" customFormat="1" ht="54">
      <c r="A86" s="495"/>
      <c r="B86" s="483" t="s">
        <v>1131</v>
      </c>
      <c r="C86" s="487" t="s">
        <v>2173</v>
      </c>
      <c r="D86" s="494"/>
      <c r="E86" s="483" t="s">
        <v>1105</v>
      </c>
      <c r="F86" s="483" t="s">
        <v>783</v>
      </c>
      <c r="G86" s="483" t="s">
        <v>13459</v>
      </c>
      <c r="H86" s="484">
        <v>0</v>
      </c>
      <c r="I86" s="485" t="s">
        <v>1780</v>
      </c>
      <c r="J86" s="485" t="s">
        <v>13066</v>
      </c>
      <c r="K86" s="489"/>
      <c r="L86" s="489"/>
      <c r="M86" s="489"/>
      <c r="N86" s="489"/>
      <c r="O86" s="489"/>
      <c r="P86" s="486"/>
      <c r="Q86" s="490"/>
      <c r="R86" s="483" t="s">
        <v>2173</v>
      </c>
      <c r="S86" s="482" t="s">
        <v>12768</v>
      </c>
      <c r="T86" s="482" t="s">
        <v>6120</v>
      </c>
      <c r="U86" s="488"/>
      <c r="V86" s="491">
        <v>443</v>
      </c>
      <c r="W86" s="492"/>
      <c r="X86" s="492">
        <v>0</v>
      </c>
      <c r="Y86" s="492"/>
      <c r="Z86" s="492"/>
      <c r="AA86" s="492"/>
      <c r="AB86" s="493" t="s">
        <v>15662</v>
      </c>
      <c r="AC86" s="492"/>
      <c r="AD86" s="492"/>
      <c r="AE86" s="492"/>
      <c r="AF86" s="492"/>
      <c r="AG86" s="492"/>
      <c r="AH86" s="492"/>
    </row>
    <row r="87" spans="1:34" s="272" customFormat="1" ht="54">
      <c r="A87" s="495"/>
      <c r="B87" s="483" t="s">
        <v>1131</v>
      </c>
      <c r="C87" s="487" t="s">
        <v>14030</v>
      </c>
      <c r="D87" s="494"/>
      <c r="E87" s="483" t="s">
        <v>2461</v>
      </c>
      <c r="F87" s="483" t="s">
        <v>780</v>
      </c>
      <c r="G87" s="483" t="s">
        <v>13459</v>
      </c>
      <c r="H87" s="484">
        <v>0</v>
      </c>
      <c r="I87" s="485" t="s">
        <v>1782</v>
      </c>
      <c r="J87" s="485" t="s">
        <v>1782</v>
      </c>
      <c r="K87" s="489"/>
      <c r="L87" s="489"/>
      <c r="M87" s="489"/>
      <c r="N87" s="489"/>
      <c r="O87" s="489"/>
      <c r="P87" s="486"/>
      <c r="Q87" s="490"/>
      <c r="R87" s="483" t="s">
        <v>14029</v>
      </c>
      <c r="S87" s="482" t="s">
        <v>12696</v>
      </c>
      <c r="T87" s="482" t="s">
        <v>3448</v>
      </c>
      <c r="U87" s="488"/>
      <c r="V87" s="491">
        <v>435</v>
      </c>
      <c r="W87" s="492"/>
      <c r="X87" s="492">
        <v>0</v>
      </c>
      <c r="Y87" s="492"/>
      <c r="Z87" s="492"/>
      <c r="AA87" s="492"/>
      <c r="AB87" s="493" t="s">
        <v>15677</v>
      </c>
      <c r="AC87" s="492"/>
      <c r="AD87" s="492"/>
      <c r="AE87" s="492"/>
      <c r="AF87" s="492"/>
      <c r="AG87" s="492"/>
      <c r="AH87" s="492"/>
    </row>
    <row r="88" spans="1:34" s="272" customFormat="1" ht="27">
      <c r="A88" s="495"/>
      <c r="B88" s="483" t="s">
        <v>1131</v>
      </c>
      <c r="C88" s="487" t="s">
        <v>815</v>
      </c>
      <c r="D88" s="494"/>
      <c r="E88" s="483" t="s">
        <v>882</v>
      </c>
      <c r="F88" s="483" t="s">
        <v>769</v>
      </c>
      <c r="G88" s="483" t="s">
        <v>13459</v>
      </c>
      <c r="H88" s="484">
        <v>0</v>
      </c>
      <c r="I88" s="485" t="s">
        <v>1785</v>
      </c>
      <c r="J88" s="485" t="s">
        <v>9711</v>
      </c>
      <c r="K88" s="489"/>
      <c r="L88" s="489"/>
      <c r="M88" s="489"/>
      <c r="N88" s="489"/>
      <c r="O88" s="489"/>
      <c r="P88" s="486"/>
      <c r="Q88" s="490"/>
      <c r="R88" s="483" t="s">
        <v>815</v>
      </c>
      <c r="S88" s="482" t="s">
        <v>12845</v>
      </c>
      <c r="T88" s="482" t="s">
        <v>13794</v>
      </c>
      <c r="U88" s="488"/>
      <c r="V88" s="491">
        <v>383</v>
      </c>
      <c r="W88" s="492"/>
      <c r="X88" s="492">
        <v>0</v>
      </c>
      <c r="Y88" s="492"/>
      <c r="Z88" s="492"/>
      <c r="AA88" s="492"/>
      <c r="AB88" s="493" t="s">
        <v>15663</v>
      </c>
      <c r="AC88" s="492"/>
      <c r="AD88" s="492"/>
      <c r="AE88" s="492"/>
      <c r="AF88" s="492"/>
      <c r="AG88" s="492"/>
      <c r="AH88" s="492"/>
    </row>
    <row r="89" spans="1:34" s="272" customFormat="1" ht="54">
      <c r="A89" s="495"/>
      <c r="B89" s="483" t="s">
        <v>1131</v>
      </c>
      <c r="C89" s="487" t="s">
        <v>1817</v>
      </c>
      <c r="D89" s="494"/>
      <c r="E89" s="483" t="s">
        <v>1096</v>
      </c>
      <c r="F89" s="483" t="s">
        <v>789</v>
      </c>
      <c r="G89" s="483" t="s">
        <v>13459</v>
      </c>
      <c r="H89" s="484">
        <v>0</v>
      </c>
      <c r="I89" s="485" t="s">
        <v>1779</v>
      </c>
      <c r="J89" s="485" t="s">
        <v>1783</v>
      </c>
      <c r="K89" s="489"/>
      <c r="L89" s="489"/>
      <c r="M89" s="489"/>
      <c r="N89" s="489"/>
      <c r="O89" s="489"/>
      <c r="P89" s="486"/>
      <c r="Q89" s="490"/>
      <c r="R89" s="483" t="s">
        <v>2566</v>
      </c>
      <c r="S89" s="482" t="s">
        <v>12698</v>
      </c>
      <c r="T89" s="482" t="s">
        <v>3496</v>
      </c>
      <c r="U89" s="488"/>
      <c r="V89" s="491">
        <v>467</v>
      </c>
      <c r="W89" s="492"/>
      <c r="X89" s="492">
        <v>0</v>
      </c>
      <c r="Y89" s="492"/>
      <c r="Z89" s="492"/>
      <c r="AA89" s="492"/>
      <c r="AB89" s="493" t="s">
        <v>15665</v>
      </c>
      <c r="AC89" s="492"/>
      <c r="AD89" s="492"/>
      <c r="AE89" s="492"/>
      <c r="AF89" s="492"/>
      <c r="AG89" s="492"/>
      <c r="AH89" s="492"/>
    </row>
    <row r="90" spans="1:34" s="272" customFormat="1" ht="27">
      <c r="A90" s="495"/>
      <c r="B90" s="483" t="s">
        <v>1131</v>
      </c>
      <c r="C90" s="487" t="s">
        <v>1034</v>
      </c>
      <c r="D90" s="494"/>
      <c r="E90" s="483" t="s">
        <v>880</v>
      </c>
      <c r="F90" s="483" t="s">
        <v>776</v>
      </c>
      <c r="G90" s="483" t="s">
        <v>13459</v>
      </c>
      <c r="H90" s="484">
        <v>0</v>
      </c>
      <c r="I90" s="485" t="s">
        <v>1799</v>
      </c>
      <c r="J90" s="485" t="s">
        <v>9323</v>
      </c>
      <c r="K90" s="489"/>
      <c r="L90" s="489"/>
      <c r="M90" s="489"/>
      <c r="N90" s="489"/>
      <c r="O90" s="489"/>
      <c r="P90" s="486"/>
      <c r="Q90" s="490"/>
      <c r="R90" s="483" t="s">
        <v>1034</v>
      </c>
      <c r="S90" s="482" t="s">
        <v>12840</v>
      </c>
      <c r="T90" s="482" t="s">
        <v>9322</v>
      </c>
      <c r="U90" s="488"/>
      <c r="V90" s="491">
        <v>424</v>
      </c>
      <c r="W90" s="492"/>
      <c r="X90" s="492">
        <v>0</v>
      </c>
      <c r="Y90" s="492"/>
      <c r="Z90" s="492"/>
      <c r="AA90" s="492"/>
      <c r="AB90" s="493" t="s">
        <v>15612</v>
      </c>
      <c r="AC90" s="492"/>
      <c r="AD90" s="492"/>
      <c r="AE90" s="492"/>
      <c r="AF90" s="492"/>
      <c r="AG90" s="492"/>
      <c r="AH90" s="492"/>
    </row>
    <row r="91" spans="1:34" s="272" customFormat="1" ht="54">
      <c r="A91" s="495"/>
      <c r="B91" s="483" t="s">
        <v>1131</v>
      </c>
      <c r="C91" s="487" t="s">
        <v>13149</v>
      </c>
      <c r="D91" s="494"/>
      <c r="E91" s="483" t="s">
        <v>1095</v>
      </c>
      <c r="F91" s="483" t="s">
        <v>1830</v>
      </c>
      <c r="G91" s="483" t="s">
        <v>13459</v>
      </c>
      <c r="H91" s="484">
        <v>0</v>
      </c>
      <c r="I91" s="485" t="s">
        <v>1831</v>
      </c>
      <c r="J91" s="485" t="s">
        <v>3190</v>
      </c>
      <c r="K91" s="489"/>
      <c r="L91" s="489"/>
      <c r="M91" s="489"/>
      <c r="N91" s="489"/>
      <c r="O91" s="489"/>
      <c r="P91" s="486"/>
      <c r="Q91" s="490"/>
      <c r="R91" s="483" t="s">
        <v>13149</v>
      </c>
      <c r="S91" s="482" t="s">
        <v>12687</v>
      </c>
      <c r="T91" s="482" t="s">
        <v>3189</v>
      </c>
      <c r="U91" s="488"/>
      <c r="V91" s="491">
        <v>419</v>
      </c>
      <c r="W91" s="492"/>
      <c r="X91" s="492">
        <v>0</v>
      </c>
      <c r="Y91" s="492"/>
      <c r="Z91" s="492"/>
      <c r="AA91" s="492"/>
      <c r="AB91" s="493" t="s">
        <v>15666</v>
      </c>
      <c r="AC91" s="492"/>
      <c r="AD91" s="492"/>
      <c r="AE91" s="492"/>
      <c r="AF91" s="492"/>
      <c r="AG91" s="492"/>
      <c r="AH91" s="492"/>
    </row>
    <row r="92" spans="1:34" s="492" customFormat="1" ht="20.149999999999999" customHeight="1">
      <c r="A92" s="495" t="s">
        <v>804</v>
      </c>
      <c r="B92" s="483" t="s">
        <v>1131</v>
      </c>
      <c r="C92" s="487" t="s">
        <v>14026</v>
      </c>
      <c r="D92" s="494"/>
      <c r="E92" s="483" t="s">
        <v>1105</v>
      </c>
      <c r="F92" s="483" t="s">
        <v>804</v>
      </c>
      <c r="G92" s="483" t="s">
        <v>13459</v>
      </c>
      <c r="H92" s="484">
        <v>0</v>
      </c>
      <c r="I92" s="485" t="s">
        <v>1806</v>
      </c>
      <c r="J92" s="485" t="s">
        <v>6135</v>
      </c>
      <c r="K92" s="489"/>
      <c r="L92" s="489"/>
      <c r="M92" s="489"/>
      <c r="N92" s="489"/>
      <c r="O92" s="489"/>
      <c r="P92" s="486"/>
      <c r="Q92" s="490"/>
      <c r="R92" s="483" t="s">
        <v>14026</v>
      </c>
      <c r="S92" s="482" t="str">
        <f t="shared" ref="S92" ca="1" si="0">IF(B92="","",IF(ISERROR(MATCH($E92,CL,0)),"Unknown",INDIRECT("'C'!$A$"&amp;MATCH($E92,CL,0)+1)))</f>
        <v>ID</v>
      </c>
      <c r="T92" s="482" t="str">
        <f ca="1">IF(B92="","",IF(ISERROR(MATCH($J92,#REF!,0)),"",INDIRECT("'SorP'!$A$"&amp;MATCH($J92,#REF!,0))))</f>
        <v/>
      </c>
      <c r="U92" s="488"/>
      <c r="V92" s="491" t="e">
        <f>IF(C92="",NA(),MATCH($B92&amp;$C92,#REF!,0))</f>
        <v>#REF!</v>
      </c>
      <c r="X92" s="492">
        <f t="shared" ref="X92" si="1">IF(AND(C92="Smelter not listed",OR(LEN(D92)=0,LEN(E92)=0)),1,0)</f>
        <v>0</v>
      </c>
      <c r="AB92" s="493" t="str">
        <f t="shared" ref="AB92" si="2">B92&amp;C92</f>
        <v>TinPT Timah Tbk Kundur</v>
      </c>
    </row>
    <row r="93" spans="1:34" s="272" customFormat="1" ht="27">
      <c r="A93" s="510" t="s">
        <v>776</v>
      </c>
      <c r="B93" s="496" t="s">
        <v>1131</v>
      </c>
      <c r="C93" s="500" t="s">
        <v>1034</v>
      </c>
      <c r="D93" s="509"/>
      <c r="E93" s="496" t="s">
        <v>880</v>
      </c>
      <c r="F93" s="496" t="s">
        <v>776</v>
      </c>
      <c r="G93" s="496" t="s">
        <v>13459</v>
      </c>
      <c r="H93" s="497">
        <v>0</v>
      </c>
      <c r="I93" s="498" t="s">
        <v>1799</v>
      </c>
      <c r="J93" s="498" t="s">
        <v>9323</v>
      </c>
      <c r="K93" s="503"/>
      <c r="L93" s="503"/>
      <c r="M93" s="503"/>
      <c r="N93" s="503"/>
      <c r="O93" s="503"/>
      <c r="P93" s="499"/>
      <c r="Q93" s="504"/>
      <c r="R93" s="496" t="s">
        <v>1034</v>
      </c>
      <c r="S93" s="501" t="s">
        <v>12840</v>
      </c>
      <c r="T93" s="501" t="s">
        <v>9322</v>
      </c>
      <c r="U93" s="502"/>
      <c r="V93" s="505">
        <v>460</v>
      </c>
      <c r="W93" s="506"/>
      <c r="X93" s="506">
        <v>0</v>
      </c>
      <c r="Y93" s="506"/>
      <c r="Z93" s="506"/>
      <c r="AA93" s="507"/>
      <c r="AB93" s="508" t="s">
        <v>15612</v>
      </c>
      <c r="AC93" s="507"/>
      <c r="AD93" s="507"/>
      <c r="AE93" s="507"/>
      <c r="AF93" s="507"/>
      <c r="AG93" s="507"/>
      <c r="AH93" s="507"/>
    </row>
    <row r="94" spans="1:34" s="272" customFormat="1" ht="81">
      <c r="A94" s="510" t="s">
        <v>774</v>
      </c>
      <c r="B94" s="496" t="s">
        <v>1131</v>
      </c>
      <c r="C94" s="500" t="s">
        <v>821</v>
      </c>
      <c r="D94" s="509"/>
      <c r="E94" s="496" t="s">
        <v>1115</v>
      </c>
      <c r="F94" s="496" t="s">
        <v>774</v>
      </c>
      <c r="G94" s="496" t="s">
        <v>13459</v>
      </c>
      <c r="H94" s="497">
        <v>0</v>
      </c>
      <c r="I94" s="498" t="s">
        <v>1794</v>
      </c>
      <c r="J94" s="498" t="s">
        <v>8868</v>
      </c>
      <c r="K94" s="503"/>
      <c r="L94" s="503"/>
      <c r="M94" s="503"/>
      <c r="N94" s="503"/>
      <c r="O94" s="503"/>
      <c r="P94" s="499"/>
      <c r="Q94" s="504"/>
      <c r="R94" s="496" t="s">
        <v>821</v>
      </c>
      <c r="S94" s="501" t="s">
        <v>12825</v>
      </c>
      <c r="T94" s="501" t="s">
        <v>8867</v>
      </c>
      <c r="U94" s="502"/>
      <c r="V94" s="505">
        <v>449</v>
      </c>
      <c r="W94" s="506"/>
      <c r="X94" s="506">
        <v>0</v>
      </c>
      <c r="Y94" s="506"/>
      <c r="Z94" s="506"/>
      <c r="AA94" s="507"/>
      <c r="AB94" s="508" t="s">
        <v>15607</v>
      </c>
      <c r="AC94" s="507"/>
      <c r="AD94" s="507"/>
      <c r="AE94" s="507"/>
      <c r="AF94" s="507"/>
      <c r="AG94" s="507"/>
      <c r="AH94" s="507"/>
    </row>
    <row r="95" spans="1:34" s="272" customFormat="1" ht="54">
      <c r="A95" s="510" t="s">
        <v>780</v>
      </c>
      <c r="B95" s="496" t="s">
        <v>1131</v>
      </c>
      <c r="C95" s="500" t="s">
        <v>14029</v>
      </c>
      <c r="D95" s="509"/>
      <c r="E95" s="496" t="s">
        <v>2461</v>
      </c>
      <c r="F95" s="496" t="s">
        <v>780</v>
      </c>
      <c r="G95" s="496" t="s">
        <v>13459</v>
      </c>
      <c r="H95" s="497">
        <v>0</v>
      </c>
      <c r="I95" s="498" t="s">
        <v>1782</v>
      </c>
      <c r="J95" s="498" t="s">
        <v>1782</v>
      </c>
      <c r="K95" s="503"/>
      <c r="L95" s="503"/>
      <c r="M95" s="503"/>
      <c r="N95" s="503"/>
      <c r="O95" s="503"/>
      <c r="P95" s="499"/>
      <c r="Q95" s="504"/>
      <c r="R95" s="496" t="s">
        <v>14029</v>
      </c>
      <c r="S95" s="501" t="s">
        <v>12696</v>
      </c>
      <c r="T95" s="501" t="s">
        <v>3448</v>
      </c>
      <c r="U95" s="502"/>
      <c r="V95" s="505">
        <v>471</v>
      </c>
      <c r="W95" s="506"/>
      <c r="X95" s="506">
        <v>0</v>
      </c>
      <c r="Y95" s="506"/>
      <c r="Z95" s="506"/>
      <c r="AA95" s="507"/>
      <c r="AB95" s="508" t="s">
        <v>15660</v>
      </c>
      <c r="AC95" s="507"/>
      <c r="AD95" s="507"/>
      <c r="AE95" s="507"/>
      <c r="AF95" s="507"/>
      <c r="AG95" s="507"/>
      <c r="AH95" s="507"/>
    </row>
    <row r="96" spans="1:34" s="272" customFormat="1" ht="67.5">
      <c r="A96" s="510" t="s">
        <v>781</v>
      </c>
      <c r="B96" s="496" t="s">
        <v>1131</v>
      </c>
      <c r="C96" s="500" t="s">
        <v>844</v>
      </c>
      <c r="D96" s="509"/>
      <c r="E96" s="496" t="s">
        <v>1105</v>
      </c>
      <c r="F96" s="496" t="s">
        <v>781</v>
      </c>
      <c r="G96" s="496" t="s">
        <v>13459</v>
      </c>
      <c r="H96" s="497">
        <v>0</v>
      </c>
      <c r="I96" s="498" t="s">
        <v>1780</v>
      </c>
      <c r="J96" s="498" t="s">
        <v>13066</v>
      </c>
      <c r="K96" s="503"/>
      <c r="L96" s="503"/>
      <c r="M96" s="503"/>
      <c r="N96" s="503"/>
      <c r="O96" s="503"/>
      <c r="P96" s="499"/>
      <c r="Q96" s="504"/>
      <c r="R96" s="496" t="s">
        <v>844</v>
      </c>
      <c r="S96" s="501" t="s">
        <v>12768</v>
      </c>
      <c r="T96" s="501" t="s">
        <v>6120</v>
      </c>
      <c r="U96" s="502"/>
      <c r="V96" s="505">
        <v>476</v>
      </c>
      <c r="W96" s="506"/>
      <c r="X96" s="506">
        <v>0</v>
      </c>
      <c r="Y96" s="506"/>
      <c r="Z96" s="506"/>
      <c r="AA96" s="507"/>
      <c r="AB96" s="508" t="s">
        <v>15678</v>
      </c>
      <c r="AC96" s="507"/>
      <c r="AD96" s="507"/>
      <c r="AE96" s="507"/>
      <c r="AF96" s="507"/>
      <c r="AG96" s="507"/>
      <c r="AH96" s="507"/>
    </row>
    <row r="97" spans="1:34" s="272" customFormat="1" ht="54">
      <c r="A97" s="510" t="s">
        <v>15402</v>
      </c>
      <c r="B97" s="496" t="s">
        <v>1131</v>
      </c>
      <c r="C97" s="500" t="s">
        <v>15401</v>
      </c>
      <c r="D97" s="509"/>
      <c r="E97" s="496" t="s">
        <v>1105</v>
      </c>
      <c r="F97" s="496" t="s">
        <v>15402</v>
      </c>
      <c r="G97" s="496" t="s">
        <v>13459</v>
      </c>
      <c r="H97" s="497">
        <v>0</v>
      </c>
      <c r="I97" s="498" t="s">
        <v>15438</v>
      </c>
      <c r="J97" s="498" t="s">
        <v>13066</v>
      </c>
      <c r="K97" s="503"/>
      <c r="L97" s="503"/>
      <c r="M97" s="503"/>
      <c r="N97" s="503"/>
      <c r="O97" s="503"/>
      <c r="P97" s="499"/>
      <c r="Q97" s="504"/>
      <c r="R97" s="496" t="s">
        <v>15401</v>
      </c>
      <c r="S97" s="501" t="s">
        <v>12768</v>
      </c>
      <c r="T97" s="501" t="s">
        <v>6120</v>
      </c>
      <c r="U97" s="502"/>
      <c r="V97" s="505">
        <v>484</v>
      </c>
      <c r="W97" s="506"/>
      <c r="X97" s="506">
        <v>0</v>
      </c>
      <c r="Y97" s="506"/>
      <c r="Z97" s="506"/>
      <c r="AA97" s="507"/>
      <c r="AB97" s="508" t="s">
        <v>15679</v>
      </c>
      <c r="AC97" s="507"/>
      <c r="AD97" s="507"/>
      <c r="AE97" s="507"/>
      <c r="AF97" s="507"/>
      <c r="AG97" s="507"/>
      <c r="AH97" s="507"/>
    </row>
    <row r="98" spans="1:34" s="272" customFormat="1" ht="54">
      <c r="A98" s="510" t="s">
        <v>15404</v>
      </c>
      <c r="B98" s="496" t="s">
        <v>1131</v>
      </c>
      <c r="C98" s="500" t="s">
        <v>15403</v>
      </c>
      <c r="D98" s="509"/>
      <c r="E98" s="496" t="s">
        <v>1105</v>
      </c>
      <c r="F98" s="496" t="s">
        <v>15404</v>
      </c>
      <c r="G98" s="496" t="s">
        <v>13459</v>
      </c>
      <c r="H98" s="497">
        <v>0</v>
      </c>
      <c r="I98" s="498" t="s">
        <v>15445</v>
      </c>
      <c r="J98" s="498" t="s">
        <v>13066</v>
      </c>
      <c r="K98" s="503"/>
      <c r="L98" s="503"/>
      <c r="M98" s="503"/>
      <c r="N98" s="503"/>
      <c r="O98" s="503"/>
      <c r="P98" s="499"/>
      <c r="Q98" s="504"/>
      <c r="R98" s="496" t="s">
        <v>15403</v>
      </c>
      <c r="S98" s="501" t="s">
        <v>12768</v>
      </c>
      <c r="T98" s="501" t="s">
        <v>6120</v>
      </c>
      <c r="U98" s="502"/>
      <c r="V98" s="505">
        <v>485</v>
      </c>
      <c r="W98" s="506"/>
      <c r="X98" s="506">
        <v>0</v>
      </c>
      <c r="Y98" s="506"/>
      <c r="Z98" s="506"/>
      <c r="AA98" s="507"/>
      <c r="AB98" s="508" t="s">
        <v>15680</v>
      </c>
      <c r="AC98" s="507"/>
      <c r="AD98" s="507"/>
      <c r="AE98" s="507"/>
      <c r="AF98" s="507"/>
      <c r="AG98" s="507"/>
      <c r="AH98" s="507"/>
    </row>
    <row r="99" spans="1:34" s="272" customFormat="1" ht="54">
      <c r="A99" s="510" t="s">
        <v>783</v>
      </c>
      <c r="B99" s="496" t="s">
        <v>1131</v>
      </c>
      <c r="C99" s="500" t="s">
        <v>2173</v>
      </c>
      <c r="D99" s="509"/>
      <c r="E99" s="496" t="s">
        <v>1105</v>
      </c>
      <c r="F99" s="496" t="s">
        <v>783</v>
      </c>
      <c r="G99" s="496" t="s">
        <v>13459</v>
      </c>
      <c r="H99" s="497">
        <v>0</v>
      </c>
      <c r="I99" s="498" t="s">
        <v>1780</v>
      </c>
      <c r="J99" s="498" t="s">
        <v>13066</v>
      </c>
      <c r="K99" s="503"/>
      <c r="L99" s="503"/>
      <c r="M99" s="503"/>
      <c r="N99" s="503"/>
      <c r="O99" s="503"/>
      <c r="P99" s="499"/>
      <c r="Q99" s="504"/>
      <c r="R99" s="496" t="s">
        <v>2173</v>
      </c>
      <c r="S99" s="501" t="s">
        <v>12768</v>
      </c>
      <c r="T99" s="501" t="s">
        <v>6120</v>
      </c>
      <c r="U99" s="502"/>
      <c r="V99" s="505">
        <v>487</v>
      </c>
      <c r="W99" s="506"/>
      <c r="X99" s="506">
        <v>0</v>
      </c>
      <c r="Y99" s="506"/>
      <c r="Z99" s="506"/>
      <c r="AA99" s="507"/>
      <c r="AB99" s="508" t="s">
        <v>15662</v>
      </c>
      <c r="AC99" s="507"/>
      <c r="AD99" s="507"/>
      <c r="AE99" s="507"/>
      <c r="AF99" s="507"/>
      <c r="AG99" s="507"/>
      <c r="AH99" s="507"/>
    </row>
    <row r="100" spans="1:34" s="272" customFormat="1" ht="54">
      <c r="A100" s="510" t="s">
        <v>15406</v>
      </c>
      <c r="B100" s="496" t="s">
        <v>1131</v>
      </c>
      <c r="C100" s="500" t="s">
        <v>15405</v>
      </c>
      <c r="D100" s="509"/>
      <c r="E100" s="496" t="s">
        <v>1105</v>
      </c>
      <c r="F100" s="496" t="s">
        <v>15406</v>
      </c>
      <c r="G100" s="496" t="s">
        <v>13459</v>
      </c>
      <c r="H100" s="497">
        <v>0</v>
      </c>
      <c r="I100" s="498" t="s">
        <v>15438</v>
      </c>
      <c r="J100" s="498" t="s">
        <v>13066</v>
      </c>
      <c r="K100" s="503"/>
      <c r="L100" s="503"/>
      <c r="M100" s="503"/>
      <c r="N100" s="503"/>
      <c r="O100" s="503"/>
      <c r="P100" s="499"/>
      <c r="Q100" s="504"/>
      <c r="R100" s="496" t="s">
        <v>15405</v>
      </c>
      <c r="S100" s="501" t="s">
        <v>12768</v>
      </c>
      <c r="T100" s="501" t="s">
        <v>6120</v>
      </c>
      <c r="U100" s="502"/>
      <c r="V100" s="505">
        <v>488</v>
      </c>
      <c r="W100" s="506"/>
      <c r="X100" s="506">
        <v>0</v>
      </c>
      <c r="Y100" s="506"/>
      <c r="Z100" s="506"/>
      <c r="AA100" s="507"/>
      <c r="AB100" s="508" t="s">
        <v>15681</v>
      </c>
      <c r="AC100" s="507"/>
      <c r="AD100" s="507"/>
      <c r="AE100" s="507"/>
      <c r="AF100" s="507"/>
      <c r="AG100" s="507"/>
      <c r="AH100" s="507"/>
    </row>
    <row r="101" spans="1:34" s="272" customFormat="1" ht="54">
      <c r="A101" s="510" t="s">
        <v>804</v>
      </c>
      <c r="B101" s="496" t="s">
        <v>1131</v>
      </c>
      <c r="C101" s="500" t="s">
        <v>14026</v>
      </c>
      <c r="D101" s="509"/>
      <c r="E101" s="496" t="s">
        <v>1105</v>
      </c>
      <c r="F101" s="496" t="s">
        <v>804</v>
      </c>
      <c r="G101" s="496" t="s">
        <v>13459</v>
      </c>
      <c r="H101" s="497">
        <v>0</v>
      </c>
      <c r="I101" s="498" t="s">
        <v>1806</v>
      </c>
      <c r="J101" s="498" t="s">
        <v>6135</v>
      </c>
      <c r="K101" s="503"/>
      <c r="L101" s="503"/>
      <c r="M101" s="503"/>
      <c r="N101" s="503"/>
      <c r="O101" s="503"/>
      <c r="P101" s="499"/>
      <c r="Q101" s="504"/>
      <c r="R101" s="496" t="s">
        <v>14026</v>
      </c>
      <c r="S101" s="501" t="s">
        <v>12768</v>
      </c>
      <c r="T101" s="501" t="s">
        <v>6134</v>
      </c>
      <c r="U101" s="502"/>
      <c r="V101" s="505">
        <v>491</v>
      </c>
      <c r="W101" s="506"/>
      <c r="X101" s="506">
        <v>0</v>
      </c>
      <c r="Y101" s="506"/>
      <c r="Z101" s="506"/>
      <c r="AA101" s="507"/>
      <c r="AB101" s="508" t="s">
        <v>15633</v>
      </c>
      <c r="AC101" s="507"/>
      <c r="AD101" s="507"/>
      <c r="AE101" s="507"/>
      <c r="AF101" s="507"/>
      <c r="AG101" s="507"/>
      <c r="AH101" s="507"/>
    </row>
    <row r="102" spans="1:34" s="272" customFormat="1" ht="54">
      <c r="A102" s="510" t="s">
        <v>784</v>
      </c>
      <c r="B102" s="496" t="s">
        <v>1131</v>
      </c>
      <c r="C102" s="500" t="s">
        <v>14025</v>
      </c>
      <c r="D102" s="509"/>
      <c r="E102" s="496" t="s">
        <v>1105</v>
      </c>
      <c r="F102" s="496" t="s">
        <v>784</v>
      </c>
      <c r="G102" s="496" t="s">
        <v>13459</v>
      </c>
      <c r="H102" s="497">
        <v>0</v>
      </c>
      <c r="I102" s="498" t="s">
        <v>1808</v>
      </c>
      <c r="J102" s="498" t="s">
        <v>13066</v>
      </c>
      <c r="K102" s="503"/>
      <c r="L102" s="503"/>
      <c r="M102" s="503"/>
      <c r="N102" s="503"/>
      <c r="O102" s="503"/>
      <c r="P102" s="499"/>
      <c r="Q102" s="504"/>
      <c r="R102" s="496" t="s">
        <v>14025</v>
      </c>
      <c r="S102" s="501" t="s">
        <v>12768</v>
      </c>
      <c r="T102" s="501" t="s">
        <v>6120</v>
      </c>
      <c r="U102" s="502"/>
      <c r="V102" s="505">
        <v>492</v>
      </c>
      <c r="W102" s="506"/>
      <c r="X102" s="506">
        <v>0</v>
      </c>
      <c r="Y102" s="506"/>
      <c r="Z102" s="506"/>
      <c r="AA102" s="507"/>
      <c r="AB102" s="508" t="s">
        <v>15628</v>
      </c>
      <c r="AC102" s="507"/>
      <c r="AD102" s="507"/>
      <c r="AE102" s="507"/>
      <c r="AF102" s="507"/>
      <c r="AG102" s="507"/>
      <c r="AH102" s="507"/>
    </row>
    <row r="103" spans="1:34" s="272" customFormat="1" ht="27">
      <c r="A103" s="510" t="s">
        <v>788</v>
      </c>
      <c r="B103" s="496" t="s">
        <v>1131</v>
      </c>
      <c r="C103" s="500" t="s">
        <v>1031</v>
      </c>
      <c r="D103" s="509"/>
      <c r="E103" s="496" t="s">
        <v>888</v>
      </c>
      <c r="F103" s="496" t="s">
        <v>788</v>
      </c>
      <c r="G103" s="496" t="s">
        <v>13459</v>
      </c>
      <c r="H103" s="497">
        <v>0</v>
      </c>
      <c r="I103" s="498" t="s">
        <v>1810</v>
      </c>
      <c r="J103" s="498" t="s">
        <v>1811</v>
      </c>
      <c r="K103" s="503"/>
      <c r="L103" s="503"/>
      <c r="M103" s="503"/>
      <c r="N103" s="503"/>
      <c r="O103" s="503"/>
      <c r="P103" s="499"/>
      <c r="Q103" s="504"/>
      <c r="R103" s="496" t="s">
        <v>1031</v>
      </c>
      <c r="S103" s="501" t="s">
        <v>12884</v>
      </c>
      <c r="T103" s="501" t="s">
        <v>11361</v>
      </c>
      <c r="U103" s="502"/>
      <c r="V103" s="505">
        <v>504</v>
      </c>
      <c r="W103" s="506"/>
      <c r="X103" s="506">
        <v>0</v>
      </c>
      <c r="Y103" s="506"/>
      <c r="Z103" s="506"/>
      <c r="AA103" s="507"/>
      <c r="AB103" s="508" t="s">
        <v>15615</v>
      </c>
      <c r="AC103" s="507"/>
      <c r="AD103" s="507"/>
      <c r="AE103" s="507"/>
      <c r="AF103" s="507"/>
      <c r="AG103" s="507"/>
      <c r="AH103" s="507"/>
    </row>
    <row r="104" spans="1:34" s="272" customFormat="1" ht="54">
      <c r="A104" s="510" t="s">
        <v>775</v>
      </c>
      <c r="B104" s="496" t="s">
        <v>1131</v>
      </c>
      <c r="C104" s="500" t="s">
        <v>12642</v>
      </c>
      <c r="D104" s="509"/>
      <c r="E104" s="496" t="s">
        <v>1096</v>
      </c>
      <c r="F104" s="496" t="s">
        <v>775</v>
      </c>
      <c r="G104" s="496" t="s">
        <v>13459</v>
      </c>
      <c r="H104" s="497">
        <v>0</v>
      </c>
      <c r="I104" s="498" t="s">
        <v>1797</v>
      </c>
      <c r="J104" s="498" t="s">
        <v>1683</v>
      </c>
      <c r="K104" s="503"/>
      <c r="L104" s="503"/>
      <c r="M104" s="503"/>
      <c r="N104" s="503"/>
      <c r="O104" s="503"/>
      <c r="P104" s="499"/>
      <c r="Q104" s="504"/>
      <c r="R104" s="496" t="s">
        <v>12642</v>
      </c>
      <c r="S104" s="501" t="s">
        <v>12698</v>
      </c>
      <c r="T104" s="501" t="s">
        <v>3499</v>
      </c>
      <c r="U104" s="502"/>
      <c r="V104" s="505">
        <v>456</v>
      </c>
      <c r="W104" s="506"/>
      <c r="X104" s="506">
        <v>0</v>
      </c>
      <c r="Y104" s="506"/>
      <c r="Z104" s="506"/>
      <c r="AA104" s="507"/>
      <c r="AB104" s="508" t="s">
        <v>15682</v>
      </c>
      <c r="AC104" s="507"/>
      <c r="AD104" s="507"/>
      <c r="AE104" s="507"/>
      <c r="AF104" s="507"/>
      <c r="AG104" s="507"/>
      <c r="AH104" s="507"/>
    </row>
    <row r="105" spans="1:34" s="272" customFormat="1" ht="67.5">
      <c r="A105" s="510" t="s">
        <v>791</v>
      </c>
      <c r="B105" s="496" t="s">
        <v>1131</v>
      </c>
      <c r="C105" s="500" t="s">
        <v>2370</v>
      </c>
      <c r="D105" s="509"/>
      <c r="E105" s="496" t="s">
        <v>1100</v>
      </c>
      <c r="F105" s="496" t="s">
        <v>791</v>
      </c>
      <c r="G105" s="496" t="s">
        <v>13459</v>
      </c>
      <c r="H105" s="497">
        <v>0</v>
      </c>
      <c r="I105" s="498" t="s">
        <v>2477</v>
      </c>
      <c r="J105" s="498" t="s">
        <v>13851</v>
      </c>
      <c r="K105" s="503"/>
      <c r="L105" s="503"/>
      <c r="M105" s="503"/>
      <c r="N105" s="503"/>
      <c r="O105" s="503"/>
      <c r="P105" s="499"/>
      <c r="Q105" s="504"/>
      <c r="R105" s="496" t="s">
        <v>2370</v>
      </c>
      <c r="S105" s="501" t="s">
        <v>12715</v>
      </c>
      <c r="T105" s="501" t="s">
        <v>13749</v>
      </c>
      <c r="U105" s="502"/>
      <c r="V105" s="505">
        <v>524</v>
      </c>
      <c r="W105" s="506"/>
      <c r="X105" s="506">
        <v>0</v>
      </c>
      <c r="Y105" s="506"/>
      <c r="Z105" s="506"/>
      <c r="AA105" s="507"/>
      <c r="AB105" s="508" t="s">
        <v>15641</v>
      </c>
      <c r="AC105" s="492"/>
      <c r="AD105" s="492"/>
      <c r="AE105" s="492"/>
      <c r="AF105" s="492"/>
      <c r="AG105" s="492"/>
      <c r="AH105" s="492"/>
    </row>
    <row r="106" spans="1:34" s="272" customFormat="1" ht="216">
      <c r="A106" s="524" t="s">
        <v>792</v>
      </c>
      <c r="B106" s="512" t="s">
        <v>1133</v>
      </c>
      <c r="C106" s="516" t="s">
        <v>14037</v>
      </c>
      <c r="D106" s="523"/>
      <c r="E106" s="512" t="s">
        <v>15683</v>
      </c>
      <c r="F106" s="512" t="s">
        <v>792</v>
      </c>
      <c r="G106" s="512" t="s">
        <v>13459</v>
      </c>
      <c r="H106" s="513" t="s">
        <v>15684</v>
      </c>
      <c r="I106" s="514" t="s">
        <v>2148</v>
      </c>
      <c r="J106" s="514" t="s">
        <v>2149</v>
      </c>
      <c r="K106" s="518"/>
      <c r="L106" s="518"/>
      <c r="M106" s="518"/>
      <c r="N106" s="518"/>
      <c r="O106" s="518" t="s">
        <v>15685</v>
      </c>
      <c r="P106" s="515"/>
      <c r="Q106" s="519"/>
      <c r="R106" s="512" t="s">
        <v>14037</v>
      </c>
      <c r="S106" s="511" t="s">
        <v>12781</v>
      </c>
      <c r="T106" s="511" t="s">
        <v>6747</v>
      </c>
      <c r="U106" s="517"/>
      <c r="V106" s="520">
        <v>533</v>
      </c>
      <c r="W106" s="521"/>
      <c r="X106" s="521">
        <v>0</v>
      </c>
      <c r="Y106" s="521"/>
      <c r="Z106" s="521"/>
      <c r="AA106" s="521"/>
      <c r="AB106" s="522" t="s">
        <v>15686</v>
      </c>
      <c r="AC106" s="521"/>
      <c r="AD106" s="521"/>
      <c r="AE106" s="521"/>
      <c r="AF106" s="521"/>
      <c r="AG106" s="521"/>
      <c r="AH106" s="521"/>
    </row>
    <row r="107" spans="1:34" s="272" customFormat="1" ht="189">
      <c r="A107" s="524" t="s">
        <v>794</v>
      </c>
      <c r="B107" s="512" t="s">
        <v>1133</v>
      </c>
      <c r="C107" s="516" t="s">
        <v>1380</v>
      </c>
      <c r="D107" s="523"/>
      <c r="E107" s="512" t="s">
        <v>15640</v>
      </c>
      <c r="F107" s="512" t="s">
        <v>794</v>
      </c>
      <c r="G107" s="512" t="s">
        <v>13459</v>
      </c>
      <c r="H107" s="513" t="s">
        <v>15687</v>
      </c>
      <c r="I107" s="514" t="s">
        <v>1839</v>
      </c>
      <c r="J107" s="514" t="s">
        <v>13847</v>
      </c>
      <c r="K107" s="518"/>
      <c r="L107" s="518"/>
      <c r="M107" s="518"/>
      <c r="N107" s="518"/>
      <c r="O107" s="518" t="s">
        <v>15688</v>
      </c>
      <c r="P107" s="515"/>
      <c r="Q107" s="519"/>
      <c r="R107" s="512" t="s">
        <v>1380</v>
      </c>
      <c r="S107" s="511" t="s">
        <v>12715</v>
      </c>
      <c r="T107" s="511" t="s">
        <v>13745</v>
      </c>
      <c r="U107" s="517"/>
      <c r="V107" s="520">
        <v>562</v>
      </c>
      <c r="W107" s="521"/>
      <c r="X107" s="521">
        <v>0</v>
      </c>
      <c r="Y107" s="521"/>
      <c r="Z107" s="521"/>
      <c r="AA107" s="521"/>
      <c r="AB107" s="522" t="s">
        <v>15689</v>
      </c>
      <c r="AC107" s="521"/>
      <c r="AD107" s="521"/>
      <c r="AE107" s="521"/>
      <c r="AF107" s="521"/>
      <c r="AG107" s="521"/>
      <c r="AH107" s="521"/>
    </row>
    <row r="108" spans="1:34" s="272" customFormat="1" ht="216">
      <c r="A108" s="524" t="s">
        <v>795</v>
      </c>
      <c r="B108" s="512" t="s">
        <v>1133</v>
      </c>
      <c r="C108" s="516" t="s">
        <v>1379</v>
      </c>
      <c r="D108" s="523"/>
      <c r="E108" s="512" t="s">
        <v>15640</v>
      </c>
      <c r="F108" s="512" t="s">
        <v>795</v>
      </c>
      <c r="G108" s="512" t="s">
        <v>13459</v>
      </c>
      <c r="H108" s="513" t="s">
        <v>15690</v>
      </c>
      <c r="I108" s="514" t="s">
        <v>1787</v>
      </c>
      <c r="J108" s="514" t="s">
        <v>13842</v>
      </c>
      <c r="K108" s="518"/>
      <c r="L108" s="518"/>
      <c r="M108" s="518"/>
      <c r="N108" s="518"/>
      <c r="O108" s="518" t="s">
        <v>15691</v>
      </c>
      <c r="P108" s="515"/>
      <c r="Q108" s="519"/>
      <c r="R108" s="512" t="s">
        <v>1379</v>
      </c>
      <c r="S108" s="511" t="s">
        <v>12715</v>
      </c>
      <c r="T108" s="511" t="s">
        <v>13740</v>
      </c>
      <c r="U108" s="517"/>
      <c r="V108" s="520">
        <v>550</v>
      </c>
      <c r="W108" s="521"/>
      <c r="X108" s="521">
        <v>0</v>
      </c>
      <c r="Y108" s="521"/>
      <c r="Z108" s="521"/>
      <c r="AA108" s="521"/>
      <c r="AB108" s="522" t="s">
        <v>15692</v>
      </c>
      <c r="AC108" s="521"/>
      <c r="AD108" s="521"/>
      <c r="AE108" s="521"/>
      <c r="AF108" s="521"/>
      <c r="AG108" s="521"/>
      <c r="AH108" s="521"/>
    </row>
    <row r="109" spans="1:34" s="272" customFormat="1" ht="216">
      <c r="A109" s="524" t="s">
        <v>766</v>
      </c>
      <c r="B109" s="512" t="s">
        <v>1131</v>
      </c>
      <c r="C109" s="516" t="s">
        <v>49</v>
      </c>
      <c r="D109" s="523"/>
      <c r="E109" s="512" t="s">
        <v>15693</v>
      </c>
      <c r="F109" s="512" t="s">
        <v>766</v>
      </c>
      <c r="G109" s="512" t="s">
        <v>13459</v>
      </c>
      <c r="H109" s="513" t="s">
        <v>15694</v>
      </c>
      <c r="I109" s="514" t="s">
        <v>1773</v>
      </c>
      <c r="J109" s="514" t="s">
        <v>1749</v>
      </c>
      <c r="K109" s="518"/>
      <c r="L109" s="518"/>
      <c r="M109" s="518"/>
      <c r="N109" s="518"/>
      <c r="O109" s="518" t="s">
        <v>15695</v>
      </c>
      <c r="P109" s="515"/>
      <c r="Q109" s="519"/>
      <c r="R109" s="512" t="s">
        <v>49</v>
      </c>
      <c r="S109" s="511" t="s">
        <v>12899</v>
      </c>
      <c r="T109" s="511" t="s">
        <v>12145</v>
      </c>
      <c r="U109" s="517"/>
      <c r="V109" s="520">
        <v>384</v>
      </c>
      <c r="W109" s="521"/>
      <c r="X109" s="521">
        <v>0</v>
      </c>
      <c r="Y109" s="521"/>
      <c r="Z109" s="521"/>
      <c r="AA109" s="521"/>
      <c r="AB109" s="522" t="s">
        <v>15696</v>
      </c>
      <c r="AC109" s="521"/>
      <c r="AD109" s="521"/>
      <c r="AE109" s="521"/>
      <c r="AF109" s="521"/>
      <c r="AG109" s="521"/>
      <c r="AH109" s="521"/>
    </row>
    <row r="110" spans="1:34" s="272" customFormat="1" ht="216">
      <c r="A110" s="524" t="s">
        <v>15378</v>
      </c>
      <c r="B110" s="512" t="s">
        <v>1131</v>
      </c>
      <c r="C110" s="516" t="s">
        <v>942</v>
      </c>
      <c r="D110" s="523" t="s">
        <v>15377</v>
      </c>
      <c r="E110" s="512" t="s">
        <v>15627</v>
      </c>
      <c r="F110" s="512" t="s">
        <v>15378</v>
      </c>
      <c r="G110" s="512" t="s">
        <v>13459</v>
      </c>
      <c r="H110" s="513" t="s">
        <v>15697</v>
      </c>
      <c r="I110" s="514">
        <v>0</v>
      </c>
      <c r="J110" s="514">
        <v>0</v>
      </c>
      <c r="K110" s="518"/>
      <c r="L110" s="518"/>
      <c r="M110" s="518"/>
      <c r="N110" s="518"/>
      <c r="O110" s="518" t="s">
        <v>15698</v>
      </c>
      <c r="P110" s="515"/>
      <c r="Q110" s="519"/>
      <c r="R110" s="512" t="s">
        <v>15609</v>
      </c>
      <c r="S110" s="511" t="s">
        <v>12768</v>
      </c>
      <c r="T110" s="511" t="s">
        <v>15609</v>
      </c>
      <c r="U110" s="517"/>
      <c r="V110" s="520">
        <v>531</v>
      </c>
      <c r="W110" s="521"/>
      <c r="X110" s="521">
        <v>0</v>
      </c>
      <c r="Y110" s="521"/>
      <c r="Z110" s="521"/>
      <c r="AA110" s="521"/>
      <c r="AB110" s="522" t="s">
        <v>15699</v>
      </c>
      <c r="AC110" s="521"/>
      <c r="AD110" s="521"/>
      <c r="AE110" s="521"/>
      <c r="AF110" s="521"/>
      <c r="AG110" s="521"/>
      <c r="AH110" s="521"/>
    </row>
    <row r="111" spans="1:34" s="272" customFormat="1" ht="40.5">
      <c r="A111" s="524" t="s">
        <v>1410</v>
      </c>
      <c r="B111" s="512" t="s">
        <v>1131</v>
      </c>
      <c r="C111" s="516" t="s">
        <v>906</v>
      </c>
      <c r="D111" s="523"/>
      <c r="E111" s="512" t="s">
        <v>15683</v>
      </c>
      <c r="F111" s="512" t="s">
        <v>1410</v>
      </c>
      <c r="G111" s="512" t="s">
        <v>13459</v>
      </c>
      <c r="H111" s="513" t="s">
        <v>15700</v>
      </c>
      <c r="I111" s="514" t="s">
        <v>1581</v>
      </c>
      <c r="J111" s="514" t="s">
        <v>1582</v>
      </c>
      <c r="K111" s="518"/>
      <c r="L111" s="518"/>
      <c r="M111" s="518"/>
      <c r="N111" s="518"/>
      <c r="O111" s="518" t="s">
        <v>15701</v>
      </c>
      <c r="P111" s="515"/>
      <c r="Q111" s="519"/>
      <c r="R111" s="512" t="s">
        <v>906</v>
      </c>
      <c r="S111" s="511" t="s">
        <v>12781</v>
      </c>
      <c r="T111" s="511" t="s">
        <v>6783</v>
      </c>
      <c r="U111" s="517"/>
      <c r="V111" s="520">
        <v>409</v>
      </c>
      <c r="W111" s="521"/>
      <c r="X111" s="521">
        <v>0</v>
      </c>
      <c r="Y111" s="521"/>
      <c r="Z111" s="521"/>
      <c r="AA111" s="521"/>
      <c r="AB111" s="522" t="s">
        <v>15702</v>
      </c>
      <c r="AC111" s="521"/>
      <c r="AD111" s="521"/>
      <c r="AE111" s="521"/>
      <c r="AF111" s="521"/>
      <c r="AG111" s="521"/>
      <c r="AH111" s="521"/>
    </row>
    <row r="112" spans="1:34" s="272" customFormat="1" ht="216">
      <c r="A112" s="524" t="s">
        <v>767</v>
      </c>
      <c r="B112" s="512" t="s">
        <v>1131</v>
      </c>
      <c r="C112" s="516" t="s">
        <v>842</v>
      </c>
      <c r="D112" s="523"/>
      <c r="E112" s="512" t="s">
        <v>15703</v>
      </c>
      <c r="F112" s="512" t="s">
        <v>767</v>
      </c>
      <c r="G112" s="512" t="s">
        <v>13459</v>
      </c>
      <c r="H112" s="513" t="s">
        <v>15704</v>
      </c>
      <c r="I112" s="514" t="s">
        <v>1782</v>
      </c>
      <c r="J112" s="514" t="s">
        <v>1782</v>
      </c>
      <c r="K112" s="518"/>
      <c r="L112" s="518"/>
      <c r="M112" s="518"/>
      <c r="N112" s="518"/>
      <c r="O112" s="518" t="s">
        <v>15705</v>
      </c>
      <c r="P112" s="515"/>
      <c r="Q112" s="519"/>
      <c r="R112" s="512" t="s">
        <v>842</v>
      </c>
      <c r="S112" s="511" t="s">
        <v>12696</v>
      </c>
      <c r="T112" s="511" t="s">
        <v>3448</v>
      </c>
      <c r="U112" s="517"/>
      <c r="V112" s="520">
        <v>412</v>
      </c>
      <c r="W112" s="521"/>
      <c r="X112" s="521">
        <v>0</v>
      </c>
      <c r="Y112" s="521"/>
      <c r="Z112" s="521"/>
      <c r="AA112" s="521"/>
      <c r="AB112" s="522" t="s">
        <v>15654</v>
      </c>
      <c r="AC112" s="521"/>
      <c r="AD112" s="521"/>
      <c r="AE112" s="521"/>
      <c r="AF112" s="521"/>
      <c r="AG112" s="521"/>
      <c r="AH112" s="521"/>
    </row>
    <row r="113" spans="1:34" s="272" customFormat="1" ht="27">
      <c r="A113" s="524" t="s">
        <v>769</v>
      </c>
      <c r="B113" s="512" t="s">
        <v>1131</v>
      </c>
      <c r="C113" s="516" t="s">
        <v>815</v>
      </c>
      <c r="D113" s="523"/>
      <c r="E113" s="512" t="s">
        <v>15706</v>
      </c>
      <c r="F113" s="512" t="s">
        <v>769</v>
      </c>
      <c r="G113" s="512" t="s">
        <v>13459</v>
      </c>
      <c r="H113" s="513" t="s">
        <v>15707</v>
      </c>
      <c r="I113" s="514" t="s">
        <v>1785</v>
      </c>
      <c r="J113" s="514" t="s">
        <v>9711</v>
      </c>
      <c r="K113" s="518"/>
      <c r="L113" s="518"/>
      <c r="M113" s="518"/>
      <c r="N113" s="518"/>
      <c r="O113" s="518" t="s">
        <v>15708</v>
      </c>
      <c r="P113" s="515"/>
      <c r="Q113" s="519"/>
      <c r="R113" s="512" t="s">
        <v>815</v>
      </c>
      <c r="S113" s="511" t="s">
        <v>12845</v>
      </c>
      <c r="T113" s="511" t="s">
        <v>13794</v>
      </c>
      <c r="U113" s="517"/>
      <c r="V113" s="520">
        <v>421</v>
      </c>
      <c r="W113" s="521"/>
      <c r="X113" s="521">
        <v>0</v>
      </c>
      <c r="Y113" s="521"/>
      <c r="Z113" s="521"/>
      <c r="AA113" s="521"/>
      <c r="AB113" s="522" t="s">
        <v>15663</v>
      </c>
      <c r="AC113" s="521"/>
      <c r="AD113" s="521"/>
      <c r="AE113" s="521"/>
      <c r="AF113" s="521"/>
      <c r="AG113" s="521"/>
      <c r="AH113" s="521"/>
    </row>
    <row r="114" spans="1:34" s="272" customFormat="1" ht="216">
      <c r="A114" s="524" t="s">
        <v>770</v>
      </c>
      <c r="B114" s="512" t="s">
        <v>1131</v>
      </c>
      <c r="C114" s="516" t="s">
        <v>2160</v>
      </c>
      <c r="D114" s="523"/>
      <c r="E114" s="512" t="s">
        <v>15640</v>
      </c>
      <c r="F114" s="512" t="s">
        <v>770</v>
      </c>
      <c r="G114" s="512" t="s">
        <v>13459</v>
      </c>
      <c r="H114" s="513" t="s">
        <v>15709</v>
      </c>
      <c r="I114" s="514" t="s">
        <v>2477</v>
      </c>
      <c r="J114" s="514" t="s">
        <v>13851</v>
      </c>
      <c r="K114" s="518"/>
      <c r="L114" s="518"/>
      <c r="M114" s="518"/>
      <c r="N114" s="518"/>
      <c r="O114" s="518" t="s">
        <v>15710</v>
      </c>
      <c r="P114" s="515"/>
      <c r="Q114" s="519"/>
      <c r="R114" s="512" t="s">
        <v>2160</v>
      </c>
      <c r="S114" s="511" t="s">
        <v>12715</v>
      </c>
      <c r="T114" s="511" t="s">
        <v>13749</v>
      </c>
      <c r="U114" s="517"/>
      <c r="V114" s="520">
        <v>428</v>
      </c>
      <c r="W114" s="521"/>
      <c r="X114" s="521">
        <v>0</v>
      </c>
      <c r="Y114" s="521"/>
      <c r="Z114" s="521"/>
      <c r="AA114" s="521"/>
      <c r="AB114" s="522" t="s">
        <v>15606</v>
      </c>
      <c r="AC114" s="521"/>
      <c r="AD114" s="521"/>
      <c r="AE114" s="521"/>
      <c r="AF114" s="521"/>
      <c r="AG114" s="521"/>
      <c r="AH114" s="521"/>
    </row>
    <row r="115" spans="1:34" s="272" customFormat="1" ht="216">
      <c r="A115" s="524" t="s">
        <v>796</v>
      </c>
      <c r="B115" s="512" t="s">
        <v>1133</v>
      </c>
      <c r="C115" s="516" t="s">
        <v>1</v>
      </c>
      <c r="D115" s="523"/>
      <c r="E115" s="512" t="s">
        <v>15693</v>
      </c>
      <c r="F115" s="512" t="s">
        <v>796</v>
      </c>
      <c r="G115" s="512" t="s">
        <v>13459</v>
      </c>
      <c r="H115" s="513" t="s">
        <v>15711</v>
      </c>
      <c r="I115" s="514" t="s">
        <v>1841</v>
      </c>
      <c r="J115" s="514" t="s">
        <v>1749</v>
      </c>
      <c r="K115" s="518"/>
      <c r="L115" s="518"/>
      <c r="M115" s="518"/>
      <c r="N115" s="518"/>
      <c r="O115" s="518" t="s">
        <v>15712</v>
      </c>
      <c r="P115" s="515"/>
      <c r="Q115" s="519"/>
      <c r="R115" s="512" t="s">
        <v>1</v>
      </c>
      <c r="S115" s="511" t="s">
        <v>12899</v>
      </c>
      <c r="T115" s="511" t="s">
        <v>12145</v>
      </c>
      <c r="U115" s="517"/>
      <c r="V115" s="520">
        <v>560</v>
      </c>
      <c r="W115" s="521"/>
      <c r="X115" s="521">
        <v>0</v>
      </c>
      <c r="Y115" s="521"/>
      <c r="Z115" s="521"/>
      <c r="AA115" s="521"/>
      <c r="AB115" s="522" t="s">
        <v>15713</v>
      </c>
      <c r="AC115" s="521"/>
      <c r="AD115" s="521"/>
      <c r="AE115" s="521"/>
      <c r="AF115" s="521"/>
      <c r="AG115" s="521"/>
      <c r="AH115" s="521"/>
    </row>
    <row r="116" spans="1:34" s="272" customFormat="1" ht="216">
      <c r="A116" s="524" t="s">
        <v>797</v>
      </c>
      <c r="B116" s="512" t="s">
        <v>1133</v>
      </c>
      <c r="C116" s="516" t="s">
        <v>2232</v>
      </c>
      <c r="D116" s="523"/>
      <c r="E116" s="512" t="s">
        <v>15640</v>
      </c>
      <c r="F116" s="512" t="s">
        <v>797</v>
      </c>
      <c r="G116" s="512" t="s">
        <v>13459</v>
      </c>
      <c r="H116" s="513" t="s">
        <v>15714</v>
      </c>
      <c r="I116" s="514" t="s">
        <v>2150</v>
      </c>
      <c r="J116" s="514" t="s">
        <v>13846</v>
      </c>
      <c r="K116" s="518"/>
      <c r="L116" s="518"/>
      <c r="M116" s="518"/>
      <c r="N116" s="518"/>
      <c r="O116" s="518" t="s">
        <v>15715</v>
      </c>
      <c r="P116" s="515"/>
      <c r="Q116" s="519"/>
      <c r="R116" s="512" t="s">
        <v>2232</v>
      </c>
      <c r="S116" s="511" t="s">
        <v>12715</v>
      </c>
      <c r="T116" s="511" t="s">
        <v>13744</v>
      </c>
      <c r="U116" s="517"/>
      <c r="V116" s="520">
        <v>567</v>
      </c>
      <c r="W116" s="521"/>
      <c r="X116" s="521">
        <v>0</v>
      </c>
      <c r="Y116" s="521"/>
      <c r="Z116" s="521"/>
      <c r="AA116" s="521"/>
      <c r="AB116" s="522" t="s">
        <v>15716</v>
      </c>
      <c r="AC116" s="521"/>
      <c r="AD116" s="521"/>
      <c r="AE116" s="521"/>
      <c r="AF116" s="521"/>
      <c r="AG116" s="521"/>
      <c r="AH116" s="521"/>
    </row>
    <row r="117" spans="1:34" s="272" customFormat="1" ht="202.5">
      <c r="A117" s="524" t="s">
        <v>798</v>
      </c>
      <c r="B117" s="512" t="s">
        <v>1133</v>
      </c>
      <c r="C117" s="516" t="s">
        <v>1381</v>
      </c>
      <c r="D117" s="523"/>
      <c r="E117" s="512" t="s">
        <v>15640</v>
      </c>
      <c r="F117" s="512" t="s">
        <v>798</v>
      </c>
      <c r="G117" s="512" t="s">
        <v>13459</v>
      </c>
      <c r="H117" s="513" t="s">
        <v>15717</v>
      </c>
      <c r="I117" s="514" t="s">
        <v>1752</v>
      </c>
      <c r="J117" s="514" t="s">
        <v>13846</v>
      </c>
      <c r="K117" s="518"/>
      <c r="L117" s="518"/>
      <c r="M117" s="518"/>
      <c r="N117" s="518"/>
      <c r="O117" s="518" t="s">
        <v>15718</v>
      </c>
      <c r="P117" s="515"/>
      <c r="Q117" s="519"/>
      <c r="R117" s="512" t="s">
        <v>1381</v>
      </c>
      <c r="S117" s="511" t="s">
        <v>12715</v>
      </c>
      <c r="T117" s="511" t="s">
        <v>13744</v>
      </c>
      <c r="U117" s="517"/>
      <c r="V117" s="520">
        <v>569</v>
      </c>
      <c r="W117" s="521"/>
      <c r="X117" s="521">
        <v>0</v>
      </c>
      <c r="Y117" s="521"/>
      <c r="Z117" s="521"/>
      <c r="AA117" s="521"/>
      <c r="AB117" s="522" t="s">
        <v>15719</v>
      </c>
      <c r="AC117" s="521"/>
      <c r="AD117" s="521"/>
      <c r="AE117" s="521"/>
      <c r="AF117" s="521"/>
      <c r="AG117" s="521"/>
      <c r="AH117" s="521"/>
    </row>
    <row r="118" spans="1:34" s="272" customFormat="1" ht="202.5">
      <c r="A118" s="524" t="s">
        <v>800</v>
      </c>
      <c r="B118" s="512" t="s">
        <v>1133</v>
      </c>
      <c r="C118" s="516" t="s">
        <v>149</v>
      </c>
      <c r="D118" s="523"/>
      <c r="E118" s="512" t="s">
        <v>15640</v>
      </c>
      <c r="F118" s="512" t="s">
        <v>800</v>
      </c>
      <c r="G118" s="512" t="s">
        <v>13459</v>
      </c>
      <c r="H118" s="513" t="s">
        <v>15720</v>
      </c>
      <c r="I118" s="514" t="s">
        <v>1787</v>
      </c>
      <c r="J118" s="514" t="s">
        <v>13842</v>
      </c>
      <c r="K118" s="518"/>
      <c r="L118" s="518"/>
      <c r="M118" s="518"/>
      <c r="N118" s="518"/>
      <c r="O118" s="518" t="s">
        <v>15721</v>
      </c>
      <c r="P118" s="515"/>
      <c r="Q118" s="519"/>
      <c r="R118" s="512" t="s">
        <v>149</v>
      </c>
      <c r="S118" s="511" t="s">
        <v>12715</v>
      </c>
      <c r="T118" s="511" t="s">
        <v>13740</v>
      </c>
      <c r="U118" s="517"/>
      <c r="V118" s="520">
        <v>556</v>
      </c>
      <c r="W118" s="521"/>
      <c r="X118" s="521">
        <v>0</v>
      </c>
      <c r="Y118" s="521"/>
      <c r="Z118" s="521"/>
      <c r="AA118" s="521"/>
      <c r="AB118" s="522" t="s">
        <v>15672</v>
      </c>
      <c r="AC118" s="507"/>
      <c r="AD118" s="507"/>
      <c r="AE118" s="507"/>
      <c r="AF118" s="507"/>
      <c r="AG118" s="507"/>
      <c r="AH118" s="507"/>
    </row>
    <row r="119" spans="1:34" s="272" customFormat="1" ht="54">
      <c r="A119" s="511" t="s">
        <v>773</v>
      </c>
      <c r="B119" s="512" t="s">
        <v>1131</v>
      </c>
      <c r="C119" s="516" t="s">
        <v>1327</v>
      </c>
      <c r="D119" s="523"/>
      <c r="E119" s="512" t="s">
        <v>15640</v>
      </c>
      <c r="F119" s="512" t="s">
        <v>773</v>
      </c>
      <c r="G119" s="512" t="s">
        <v>13459</v>
      </c>
      <c r="H119" s="513" t="s">
        <v>15722</v>
      </c>
      <c r="I119" s="514" t="s">
        <v>1789</v>
      </c>
      <c r="J119" s="514" t="s">
        <v>13826</v>
      </c>
      <c r="K119" s="518"/>
      <c r="L119" s="518"/>
      <c r="M119" s="518"/>
      <c r="N119" s="518"/>
      <c r="O119" s="518" t="s">
        <v>15723</v>
      </c>
      <c r="P119" s="515"/>
      <c r="Q119" s="519"/>
      <c r="R119" s="512" t="s">
        <v>1327</v>
      </c>
      <c r="S119" s="511" t="s">
        <v>12715</v>
      </c>
      <c r="T119" s="511" t="s">
        <v>13724</v>
      </c>
      <c r="U119" s="517"/>
      <c r="V119" s="520">
        <v>395</v>
      </c>
      <c r="W119" s="521"/>
      <c r="X119" s="521">
        <v>0</v>
      </c>
      <c r="Y119" s="521"/>
      <c r="Z119" s="521"/>
      <c r="AA119" s="521"/>
      <c r="AB119" s="522" t="s">
        <v>15724</v>
      </c>
      <c r="AC119" s="507"/>
      <c r="AD119" s="507"/>
      <c r="AE119" s="507"/>
      <c r="AF119" s="507"/>
      <c r="AG119" s="507"/>
      <c r="AH119" s="507"/>
    </row>
    <row r="120" spans="1:34" s="272" customFormat="1" ht="270">
      <c r="A120" s="511" t="s">
        <v>774</v>
      </c>
      <c r="B120" s="512" t="s">
        <v>1131</v>
      </c>
      <c r="C120" s="516" t="s">
        <v>821</v>
      </c>
      <c r="D120" s="523"/>
      <c r="E120" s="512" t="s">
        <v>15725</v>
      </c>
      <c r="F120" s="512" t="s">
        <v>774</v>
      </c>
      <c r="G120" s="512" t="s">
        <v>13459</v>
      </c>
      <c r="H120" s="513" t="s">
        <v>15726</v>
      </c>
      <c r="I120" s="514" t="s">
        <v>1794</v>
      </c>
      <c r="J120" s="514" t="s">
        <v>8868</v>
      </c>
      <c r="K120" s="518"/>
      <c r="L120" s="518"/>
      <c r="M120" s="518"/>
      <c r="N120" s="518"/>
      <c r="O120" s="518" t="s">
        <v>15727</v>
      </c>
      <c r="P120" s="515"/>
      <c r="Q120" s="519"/>
      <c r="R120" s="512" t="s">
        <v>821</v>
      </c>
      <c r="S120" s="511" t="s">
        <v>12825</v>
      </c>
      <c r="T120" s="511" t="s">
        <v>8867</v>
      </c>
      <c r="U120" s="517"/>
      <c r="V120" s="520">
        <v>449</v>
      </c>
      <c r="W120" s="521"/>
      <c r="X120" s="521">
        <v>0</v>
      </c>
      <c r="Y120" s="521"/>
      <c r="Z120" s="521"/>
      <c r="AA120" s="521"/>
      <c r="AB120" s="522" t="s">
        <v>15607</v>
      </c>
      <c r="AC120" s="507"/>
      <c r="AD120" s="507"/>
      <c r="AE120" s="507"/>
      <c r="AF120" s="507"/>
      <c r="AG120" s="507"/>
      <c r="AH120" s="507"/>
    </row>
    <row r="121" spans="1:34" s="272" customFormat="1" ht="54">
      <c r="A121" s="511" t="s">
        <v>1795</v>
      </c>
      <c r="B121" s="512" t="s">
        <v>1131</v>
      </c>
      <c r="C121" s="516" t="s">
        <v>2165</v>
      </c>
      <c r="D121" s="523"/>
      <c r="E121" s="512" t="s">
        <v>15693</v>
      </c>
      <c r="F121" s="512" t="s">
        <v>1795</v>
      </c>
      <c r="G121" s="512" t="s">
        <v>13459</v>
      </c>
      <c r="H121" s="513" t="s">
        <v>15728</v>
      </c>
      <c r="I121" s="514" t="s">
        <v>1796</v>
      </c>
      <c r="J121" s="514" t="s">
        <v>1642</v>
      </c>
      <c r="K121" s="518"/>
      <c r="L121" s="518"/>
      <c r="M121" s="518"/>
      <c r="N121" s="518"/>
      <c r="O121" s="518" t="s">
        <v>15729</v>
      </c>
      <c r="P121" s="515"/>
      <c r="Q121" s="519"/>
      <c r="R121" s="512" t="s">
        <v>2165</v>
      </c>
      <c r="S121" s="511" t="s">
        <v>12899</v>
      </c>
      <c r="T121" s="511" t="s">
        <v>12108</v>
      </c>
      <c r="U121" s="517"/>
      <c r="V121" s="520">
        <v>453</v>
      </c>
      <c r="W121" s="521"/>
      <c r="X121" s="521">
        <v>0</v>
      </c>
      <c r="Y121" s="521"/>
      <c r="Z121" s="521"/>
      <c r="AA121" s="521"/>
      <c r="AB121" s="522" t="s">
        <v>15730</v>
      </c>
      <c r="AC121" s="507"/>
      <c r="AD121" s="507"/>
      <c r="AE121" s="507"/>
      <c r="AF121" s="507"/>
      <c r="AG121" s="507"/>
      <c r="AH121" s="507"/>
    </row>
    <row r="122" spans="1:34" s="272" customFormat="1" ht="94.5">
      <c r="A122" s="511" t="s">
        <v>775</v>
      </c>
      <c r="B122" s="512" t="s">
        <v>1131</v>
      </c>
      <c r="C122" s="516" t="s">
        <v>12642</v>
      </c>
      <c r="D122" s="523"/>
      <c r="E122" s="512" t="s">
        <v>15731</v>
      </c>
      <c r="F122" s="512" t="s">
        <v>775</v>
      </c>
      <c r="G122" s="512" t="s">
        <v>13459</v>
      </c>
      <c r="H122" s="513" t="s">
        <v>15732</v>
      </c>
      <c r="I122" s="514" t="s">
        <v>1797</v>
      </c>
      <c r="J122" s="514" t="s">
        <v>1683</v>
      </c>
      <c r="K122" s="518"/>
      <c r="L122" s="518"/>
      <c r="M122" s="518"/>
      <c r="N122" s="518"/>
      <c r="O122" s="518" t="s">
        <v>15733</v>
      </c>
      <c r="P122" s="515"/>
      <c r="Q122" s="519"/>
      <c r="R122" s="512" t="s">
        <v>12642</v>
      </c>
      <c r="S122" s="511" t="s">
        <v>12698</v>
      </c>
      <c r="T122" s="511" t="s">
        <v>3499</v>
      </c>
      <c r="U122" s="517"/>
      <c r="V122" s="520">
        <v>456</v>
      </c>
      <c r="W122" s="521"/>
      <c r="X122" s="521">
        <v>0</v>
      </c>
      <c r="Y122" s="521"/>
      <c r="Z122" s="521"/>
      <c r="AA122" s="521"/>
      <c r="AB122" s="522" t="s">
        <v>15682</v>
      </c>
      <c r="AC122" s="507"/>
      <c r="AD122" s="507"/>
      <c r="AE122" s="507"/>
      <c r="AF122" s="507"/>
      <c r="AG122" s="507"/>
      <c r="AH122" s="507"/>
    </row>
    <row r="123" spans="1:34" s="272" customFormat="1" ht="202.5">
      <c r="A123" s="511" t="s">
        <v>776</v>
      </c>
      <c r="B123" s="512" t="s">
        <v>1131</v>
      </c>
      <c r="C123" s="516" t="s">
        <v>1034</v>
      </c>
      <c r="D123" s="523"/>
      <c r="E123" s="512" t="s">
        <v>15734</v>
      </c>
      <c r="F123" s="512" t="s">
        <v>776</v>
      </c>
      <c r="G123" s="512" t="s">
        <v>13459</v>
      </c>
      <c r="H123" s="513" t="s">
        <v>15735</v>
      </c>
      <c r="I123" s="514" t="s">
        <v>1799</v>
      </c>
      <c r="J123" s="514" t="s">
        <v>9323</v>
      </c>
      <c r="K123" s="518"/>
      <c r="L123" s="518"/>
      <c r="M123" s="518"/>
      <c r="N123" s="518"/>
      <c r="O123" s="518" t="s">
        <v>15736</v>
      </c>
      <c r="P123" s="515"/>
      <c r="Q123" s="519"/>
      <c r="R123" s="512" t="s">
        <v>1034</v>
      </c>
      <c r="S123" s="511" t="s">
        <v>12840</v>
      </c>
      <c r="T123" s="511" t="s">
        <v>9322</v>
      </c>
      <c r="U123" s="517"/>
      <c r="V123" s="520">
        <v>460</v>
      </c>
      <c r="W123" s="521"/>
      <c r="X123" s="521">
        <v>0</v>
      </c>
      <c r="Y123" s="521"/>
      <c r="Z123" s="521"/>
      <c r="AA123" s="521"/>
      <c r="AB123" s="522" t="s">
        <v>15612</v>
      </c>
      <c r="AC123" s="507"/>
      <c r="AD123" s="507"/>
      <c r="AE123" s="507"/>
      <c r="AF123" s="507"/>
      <c r="AG123" s="507"/>
      <c r="AH123" s="507"/>
    </row>
    <row r="124" spans="1:34" s="272" customFormat="1" ht="81">
      <c r="A124" s="511" t="s">
        <v>777</v>
      </c>
      <c r="B124" s="512" t="s">
        <v>1131</v>
      </c>
      <c r="C124" s="516" t="s">
        <v>1164</v>
      </c>
      <c r="D124" s="523"/>
      <c r="E124" s="512" t="s">
        <v>15683</v>
      </c>
      <c r="F124" s="512" t="s">
        <v>777</v>
      </c>
      <c r="G124" s="512" t="s">
        <v>13459</v>
      </c>
      <c r="H124" s="513" t="s">
        <v>15737</v>
      </c>
      <c r="I124" s="514" t="s">
        <v>1548</v>
      </c>
      <c r="J124" s="514" t="s">
        <v>1548</v>
      </c>
      <c r="K124" s="518"/>
      <c r="L124" s="518"/>
      <c r="M124" s="518"/>
      <c r="N124" s="518"/>
      <c r="O124" s="518" t="s">
        <v>15738</v>
      </c>
      <c r="P124" s="515"/>
      <c r="Q124" s="519"/>
      <c r="R124" s="512" t="s">
        <v>1164</v>
      </c>
      <c r="S124" s="511" t="s">
        <v>12781</v>
      </c>
      <c r="T124" s="511" t="s">
        <v>6784</v>
      </c>
      <c r="U124" s="517"/>
      <c r="V124" s="520">
        <v>461</v>
      </c>
      <c r="W124" s="521"/>
      <c r="X124" s="521">
        <v>0</v>
      </c>
      <c r="Y124" s="521"/>
      <c r="Z124" s="521"/>
      <c r="AA124" s="521"/>
      <c r="AB124" s="522" t="s">
        <v>15739</v>
      </c>
      <c r="AC124" s="507"/>
      <c r="AD124" s="507"/>
      <c r="AE124" s="507"/>
      <c r="AF124" s="507"/>
      <c r="AG124" s="507"/>
      <c r="AH124" s="507"/>
    </row>
    <row r="125" spans="1:34" s="272" customFormat="1" ht="189">
      <c r="A125" s="511" t="s">
        <v>1802</v>
      </c>
      <c r="B125" s="512" t="s">
        <v>1131</v>
      </c>
      <c r="C125" s="516" t="s">
        <v>13400</v>
      </c>
      <c r="D125" s="523"/>
      <c r="E125" s="512" t="s">
        <v>15640</v>
      </c>
      <c r="F125" s="512" t="s">
        <v>1802</v>
      </c>
      <c r="G125" s="512" t="s">
        <v>13459</v>
      </c>
      <c r="H125" s="513" t="s">
        <v>15740</v>
      </c>
      <c r="I125" s="514" t="s">
        <v>1787</v>
      </c>
      <c r="J125" s="514" t="s">
        <v>13842</v>
      </c>
      <c r="K125" s="518"/>
      <c r="L125" s="518"/>
      <c r="M125" s="518"/>
      <c r="N125" s="518"/>
      <c r="O125" s="518" t="s">
        <v>15741</v>
      </c>
      <c r="P125" s="515"/>
      <c r="Q125" s="519"/>
      <c r="R125" s="512" t="s">
        <v>13400</v>
      </c>
      <c r="S125" s="511" t="s">
        <v>12715</v>
      </c>
      <c r="T125" s="511" t="s">
        <v>13740</v>
      </c>
      <c r="U125" s="517"/>
      <c r="V125" s="520">
        <v>440</v>
      </c>
      <c r="W125" s="521"/>
      <c r="X125" s="521">
        <v>0</v>
      </c>
      <c r="Y125" s="521"/>
      <c r="Z125" s="521"/>
      <c r="AA125" s="521"/>
      <c r="AB125" s="522" t="s">
        <v>15742</v>
      </c>
      <c r="AC125" s="507"/>
      <c r="AD125" s="507"/>
      <c r="AE125" s="507"/>
      <c r="AF125" s="507"/>
      <c r="AG125" s="507"/>
      <c r="AH125" s="507"/>
    </row>
    <row r="126" spans="1:34" s="272" customFormat="1" ht="229.5">
      <c r="A126" s="511" t="s">
        <v>780</v>
      </c>
      <c r="B126" s="512" t="s">
        <v>1131</v>
      </c>
      <c r="C126" s="516" t="s">
        <v>14029</v>
      </c>
      <c r="D126" s="523"/>
      <c r="E126" s="512" t="s">
        <v>15703</v>
      </c>
      <c r="F126" s="512" t="s">
        <v>780</v>
      </c>
      <c r="G126" s="512" t="s">
        <v>13459</v>
      </c>
      <c r="H126" s="513" t="s">
        <v>15743</v>
      </c>
      <c r="I126" s="514" t="s">
        <v>1782</v>
      </c>
      <c r="J126" s="514" t="s">
        <v>1782</v>
      </c>
      <c r="K126" s="518"/>
      <c r="L126" s="518"/>
      <c r="M126" s="518"/>
      <c r="N126" s="518"/>
      <c r="O126" s="518" t="s">
        <v>15744</v>
      </c>
      <c r="P126" s="515"/>
      <c r="Q126" s="519"/>
      <c r="R126" s="512" t="s">
        <v>14029</v>
      </c>
      <c r="S126" s="511" t="s">
        <v>12696</v>
      </c>
      <c r="T126" s="511" t="s">
        <v>3448</v>
      </c>
      <c r="U126" s="517"/>
      <c r="V126" s="520">
        <v>471</v>
      </c>
      <c r="W126" s="521"/>
      <c r="X126" s="521">
        <v>0</v>
      </c>
      <c r="Y126" s="521"/>
      <c r="Z126" s="521"/>
      <c r="AA126" s="521"/>
      <c r="AB126" s="522" t="s">
        <v>15660</v>
      </c>
      <c r="AC126" s="507"/>
      <c r="AD126" s="507"/>
      <c r="AE126" s="507"/>
      <c r="AF126" s="507"/>
      <c r="AG126" s="507"/>
      <c r="AH126" s="507"/>
    </row>
    <row r="127" spans="1:34" s="272" customFormat="1" ht="216">
      <c r="A127" s="511" t="s">
        <v>781</v>
      </c>
      <c r="B127" s="512" t="s">
        <v>1131</v>
      </c>
      <c r="C127" s="516" t="s">
        <v>844</v>
      </c>
      <c r="D127" s="523"/>
      <c r="E127" s="512" t="s">
        <v>15627</v>
      </c>
      <c r="F127" s="512" t="s">
        <v>781</v>
      </c>
      <c r="G127" s="512" t="s">
        <v>13459</v>
      </c>
      <c r="H127" s="513" t="s">
        <v>15745</v>
      </c>
      <c r="I127" s="514" t="s">
        <v>1780</v>
      </c>
      <c r="J127" s="514" t="s">
        <v>13066</v>
      </c>
      <c r="K127" s="518"/>
      <c r="L127" s="518"/>
      <c r="M127" s="518"/>
      <c r="N127" s="518"/>
      <c r="O127" s="518" t="s">
        <v>15746</v>
      </c>
      <c r="P127" s="515"/>
      <c r="Q127" s="519"/>
      <c r="R127" s="512" t="s">
        <v>844</v>
      </c>
      <c r="S127" s="511" t="s">
        <v>12768</v>
      </c>
      <c r="T127" s="511" t="s">
        <v>6120</v>
      </c>
      <c r="U127" s="517"/>
      <c r="V127" s="520">
        <v>476</v>
      </c>
      <c r="W127" s="521"/>
      <c r="X127" s="521">
        <v>0</v>
      </c>
      <c r="Y127" s="521"/>
      <c r="Z127" s="521"/>
      <c r="AA127" s="521"/>
      <c r="AB127" s="522" t="s">
        <v>15678</v>
      </c>
      <c r="AC127" s="507"/>
      <c r="AD127" s="507"/>
      <c r="AE127" s="507"/>
      <c r="AF127" s="507"/>
      <c r="AG127" s="507"/>
      <c r="AH127" s="507"/>
    </row>
    <row r="128" spans="1:34" s="272" customFormat="1" ht="67.5">
      <c r="A128" s="511" t="s">
        <v>15396</v>
      </c>
      <c r="B128" s="512" t="s">
        <v>1131</v>
      </c>
      <c r="C128" s="516" t="s">
        <v>15395</v>
      </c>
      <c r="D128" s="523"/>
      <c r="E128" s="512" t="s">
        <v>15627</v>
      </c>
      <c r="F128" s="512" t="s">
        <v>15396</v>
      </c>
      <c r="G128" s="512" t="s">
        <v>13459</v>
      </c>
      <c r="H128" s="513" t="s">
        <v>15747</v>
      </c>
      <c r="I128" s="514" t="s">
        <v>15441</v>
      </c>
      <c r="J128" s="514" t="s">
        <v>13066</v>
      </c>
      <c r="K128" s="518"/>
      <c r="L128" s="518"/>
      <c r="M128" s="518"/>
      <c r="N128" s="518"/>
      <c r="O128" s="518" t="s">
        <v>15748</v>
      </c>
      <c r="P128" s="515"/>
      <c r="Q128" s="519"/>
      <c r="R128" s="512" t="s">
        <v>15395</v>
      </c>
      <c r="S128" s="511" t="s">
        <v>12768</v>
      </c>
      <c r="T128" s="511" t="s">
        <v>6120</v>
      </c>
      <c r="U128" s="517"/>
      <c r="V128" s="520">
        <v>478</v>
      </c>
      <c r="W128" s="521"/>
      <c r="X128" s="521">
        <v>0</v>
      </c>
      <c r="Y128" s="521"/>
      <c r="Z128" s="521"/>
      <c r="AA128" s="521"/>
      <c r="AB128" s="522" t="s">
        <v>15749</v>
      </c>
      <c r="AC128" s="507"/>
      <c r="AD128" s="507"/>
      <c r="AE128" s="507"/>
      <c r="AF128" s="507"/>
      <c r="AG128" s="507"/>
      <c r="AH128" s="507"/>
    </row>
    <row r="129" spans="1:34" s="272" customFormat="1" ht="216">
      <c r="A129" s="511" t="s">
        <v>782</v>
      </c>
      <c r="B129" s="512" t="s">
        <v>1131</v>
      </c>
      <c r="C129" s="516" t="s">
        <v>627</v>
      </c>
      <c r="D129" s="523"/>
      <c r="E129" s="512" t="s">
        <v>15627</v>
      </c>
      <c r="F129" s="512" t="s">
        <v>782</v>
      </c>
      <c r="G129" s="512" t="s">
        <v>13459</v>
      </c>
      <c r="H129" s="513" t="s">
        <v>15750</v>
      </c>
      <c r="I129" s="514" t="s">
        <v>1780</v>
      </c>
      <c r="J129" s="514" t="s">
        <v>13066</v>
      </c>
      <c r="K129" s="518"/>
      <c r="L129" s="518"/>
      <c r="M129" s="518"/>
      <c r="N129" s="518"/>
      <c r="O129" s="518" t="s">
        <v>15751</v>
      </c>
      <c r="P129" s="515"/>
      <c r="Q129" s="519"/>
      <c r="R129" s="512" t="s">
        <v>627</v>
      </c>
      <c r="S129" s="511" t="s">
        <v>12768</v>
      </c>
      <c r="T129" s="511" t="s">
        <v>6120</v>
      </c>
      <c r="U129" s="517"/>
      <c r="V129" s="520">
        <v>482</v>
      </c>
      <c r="W129" s="521"/>
      <c r="X129" s="521">
        <v>0</v>
      </c>
      <c r="Y129" s="521"/>
      <c r="Z129" s="521"/>
      <c r="AA129" s="521"/>
      <c r="AB129" s="522" t="s">
        <v>15752</v>
      </c>
      <c r="AC129" s="507"/>
      <c r="AD129" s="507"/>
      <c r="AE129" s="507"/>
      <c r="AF129" s="507"/>
      <c r="AG129" s="507"/>
      <c r="AH129" s="507"/>
    </row>
    <row r="130" spans="1:34" s="272" customFormat="1" ht="202.5">
      <c r="A130" s="511" t="s">
        <v>15402</v>
      </c>
      <c r="B130" s="512" t="s">
        <v>1131</v>
      </c>
      <c r="C130" s="516" t="s">
        <v>15401</v>
      </c>
      <c r="D130" s="523"/>
      <c r="E130" s="512" t="s">
        <v>15627</v>
      </c>
      <c r="F130" s="512" t="s">
        <v>15402</v>
      </c>
      <c r="G130" s="512" t="s">
        <v>13459</v>
      </c>
      <c r="H130" s="513" t="s">
        <v>15753</v>
      </c>
      <c r="I130" s="514" t="s">
        <v>15438</v>
      </c>
      <c r="J130" s="514" t="s">
        <v>13066</v>
      </c>
      <c r="K130" s="518"/>
      <c r="L130" s="518"/>
      <c r="M130" s="518"/>
      <c r="N130" s="518"/>
      <c r="O130" s="518" t="s">
        <v>15754</v>
      </c>
      <c r="P130" s="515"/>
      <c r="Q130" s="519"/>
      <c r="R130" s="512" t="s">
        <v>15401</v>
      </c>
      <c r="S130" s="511" t="s">
        <v>12768</v>
      </c>
      <c r="T130" s="511" t="s">
        <v>6120</v>
      </c>
      <c r="U130" s="517"/>
      <c r="V130" s="520">
        <v>484</v>
      </c>
      <c r="W130" s="521"/>
      <c r="X130" s="521">
        <v>0</v>
      </c>
      <c r="Y130" s="521"/>
      <c r="Z130" s="521"/>
      <c r="AA130" s="521"/>
      <c r="AB130" s="522" t="s">
        <v>15679</v>
      </c>
      <c r="AC130" s="507"/>
      <c r="AD130" s="507"/>
      <c r="AE130" s="507"/>
      <c r="AF130" s="507"/>
      <c r="AG130" s="507"/>
      <c r="AH130" s="507"/>
    </row>
    <row r="131" spans="1:34" s="272" customFormat="1" ht="216">
      <c r="A131" s="511" t="s">
        <v>783</v>
      </c>
      <c r="B131" s="512" t="s">
        <v>1131</v>
      </c>
      <c r="C131" s="516" t="s">
        <v>2173</v>
      </c>
      <c r="D131" s="523"/>
      <c r="E131" s="512" t="s">
        <v>15627</v>
      </c>
      <c r="F131" s="512" t="s">
        <v>783</v>
      </c>
      <c r="G131" s="512" t="s">
        <v>13459</v>
      </c>
      <c r="H131" s="513" t="s">
        <v>15755</v>
      </c>
      <c r="I131" s="514" t="s">
        <v>1780</v>
      </c>
      <c r="J131" s="514" t="s">
        <v>13066</v>
      </c>
      <c r="K131" s="518"/>
      <c r="L131" s="518"/>
      <c r="M131" s="518"/>
      <c r="N131" s="518"/>
      <c r="O131" s="518" t="s">
        <v>15756</v>
      </c>
      <c r="P131" s="515"/>
      <c r="Q131" s="519"/>
      <c r="R131" s="512" t="s">
        <v>2173</v>
      </c>
      <c r="S131" s="511" t="s">
        <v>12768</v>
      </c>
      <c r="T131" s="511" t="s">
        <v>6120</v>
      </c>
      <c r="U131" s="517"/>
      <c r="V131" s="520">
        <v>487</v>
      </c>
      <c r="W131" s="521"/>
      <c r="X131" s="521">
        <v>0</v>
      </c>
      <c r="Y131" s="521"/>
      <c r="Z131" s="521"/>
      <c r="AA131" s="521"/>
      <c r="AB131" s="522" t="s">
        <v>15662</v>
      </c>
      <c r="AC131" s="507"/>
      <c r="AD131" s="507"/>
      <c r="AE131" s="507"/>
      <c r="AF131" s="507"/>
      <c r="AG131" s="507"/>
      <c r="AH131" s="507"/>
    </row>
    <row r="132" spans="1:34" s="272" customFormat="1" ht="202.5">
      <c r="A132" s="511" t="s">
        <v>804</v>
      </c>
      <c r="B132" s="512" t="s">
        <v>1131</v>
      </c>
      <c r="C132" s="516" t="s">
        <v>14026</v>
      </c>
      <c r="D132" s="523"/>
      <c r="E132" s="512" t="s">
        <v>15627</v>
      </c>
      <c r="F132" s="512" t="s">
        <v>804</v>
      </c>
      <c r="G132" s="512" t="s">
        <v>13459</v>
      </c>
      <c r="H132" s="513" t="s">
        <v>15757</v>
      </c>
      <c r="I132" s="514" t="s">
        <v>1806</v>
      </c>
      <c r="J132" s="514" t="s">
        <v>6135</v>
      </c>
      <c r="K132" s="518"/>
      <c r="L132" s="518"/>
      <c r="M132" s="518"/>
      <c r="N132" s="518"/>
      <c r="O132" s="518" t="s">
        <v>15758</v>
      </c>
      <c r="P132" s="515"/>
      <c r="Q132" s="519"/>
      <c r="R132" s="512" t="s">
        <v>14026</v>
      </c>
      <c r="S132" s="511" t="s">
        <v>12768</v>
      </c>
      <c r="T132" s="511" t="s">
        <v>6134</v>
      </c>
      <c r="U132" s="517"/>
      <c r="V132" s="520">
        <v>491</v>
      </c>
      <c r="W132" s="521"/>
      <c r="X132" s="521">
        <v>0</v>
      </c>
      <c r="Y132" s="521"/>
      <c r="Z132" s="521"/>
      <c r="AA132" s="521"/>
      <c r="AB132" s="522" t="s">
        <v>15633</v>
      </c>
      <c r="AC132" s="507"/>
      <c r="AD132" s="507"/>
      <c r="AE132" s="507"/>
      <c r="AF132" s="507"/>
      <c r="AG132" s="507"/>
      <c r="AH132" s="507"/>
    </row>
    <row r="133" spans="1:34" s="272" customFormat="1" ht="202.5">
      <c r="A133" s="511" t="s">
        <v>784</v>
      </c>
      <c r="B133" s="512" t="s">
        <v>1131</v>
      </c>
      <c r="C133" s="516" t="s">
        <v>14025</v>
      </c>
      <c r="D133" s="523"/>
      <c r="E133" s="512" t="s">
        <v>15627</v>
      </c>
      <c r="F133" s="512" t="s">
        <v>784</v>
      </c>
      <c r="G133" s="512" t="s">
        <v>13459</v>
      </c>
      <c r="H133" s="513" t="s">
        <v>15759</v>
      </c>
      <c r="I133" s="514" t="s">
        <v>1808</v>
      </c>
      <c r="J133" s="514" t="s">
        <v>13066</v>
      </c>
      <c r="K133" s="518"/>
      <c r="L133" s="518"/>
      <c r="M133" s="518"/>
      <c r="N133" s="518"/>
      <c r="O133" s="518" t="s">
        <v>15760</v>
      </c>
      <c r="P133" s="515"/>
      <c r="Q133" s="519"/>
      <c r="R133" s="512" t="s">
        <v>14025</v>
      </c>
      <c r="S133" s="511" t="s">
        <v>12768</v>
      </c>
      <c r="T133" s="511" t="s">
        <v>6120</v>
      </c>
      <c r="U133" s="517"/>
      <c r="V133" s="520">
        <v>492</v>
      </c>
      <c r="W133" s="521"/>
      <c r="X133" s="521">
        <v>0</v>
      </c>
      <c r="Y133" s="521"/>
      <c r="Z133" s="521"/>
      <c r="AA133" s="521"/>
      <c r="AB133" s="522" t="s">
        <v>15628</v>
      </c>
      <c r="AC133" s="507"/>
      <c r="AD133" s="507"/>
      <c r="AE133" s="507"/>
      <c r="AF133" s="507"/>
      <c r="AG133" s="507"/>
      <c r="AH133" s="507"/>
    </row>
    <row r="134" spans="1:34" s="272" customFormat="1" ht="54">
      <c r="A134" s="511" t="s">
        <v>15410</v>
      </c>
      <c r="B134" s="512" t="s">
        <v>1131</v>
      </c>
      <c r="C134" s="516" t="s">
        <v>15409</v>
      </c>
      <c r="D134" s="523"/>
      <c r="E134" s="512" t="s">
        <v>15627</v>
      </c>
      <c r="F134" s="512" t="s">
        <v>15410</v>
      </c>
      <c r="G134" s="512" t="s">
        <v>13459</v>
      </c>
      <c r="H134" s="513"/>
      <c r="I134" s="514" t="s">
        <v>15438</v>
      </c>
      <c r="J134" s="514" t="s">
        <v>13066</v>
      </c>
      <c r="K134" s="518"/>
      <c r="L134" s="518"/>
      <c r="M134" s="518"/>
      <c r="N134" s="518"/>
      <c r="O134" s="518" t="s">
        <v>15761</v>
      </c>
      <c r="P134" s="515"/>
      <c r="Q134" s="519"/>
      <c r="R134" s="512" t="s">
        <v>15409</v>
      </c>
      <c r="S134" s="511" t="s">
        <v>12768</v>
      </c>
      <c r="T134" s="511" t="s">
        <v>6120</v>
      </c>
      <c r="U134" s="517"/>
      <c r="V134" s="520">
        <v>493</v>
      </c>
      <c r="W134" s="521"/>
      <c r="X134" s="521">
        <v>0</v>
      </c>
      <c r="Y134" s="521"/>
      <c r="Z134" s="521"/>
      <c r="AA134" s="521"/>
      <c r="AB134" s="522" t="s">
        <v>15762</v>
      </c>
      <c r="AC134" s="507"/>
      <c r="AD134" s="507"/>
      <c r="AE134" s="507"/>
      <c r="AF134" s="507"/>
      <c r="AG134" s="507"/>
      <c r="AH134" s="507"/>
    </row>
    <row r="135" spans="1:34" s="272" customFormat="1" ht="54">
      <c r="A135" s="511" t="s">
        <v>786</v>
      </c>
      <c r="B135" s="512" t="s">
        <v>1131</v>
      </c>
      <c r="C135" s="516" t="s">
        <v>785</v>
      </c>
      <c r="D135" s="523"/>
      <c r="E135" s="512" t="s">
        <v>15763</v>
      </c>
      <c r="F135" s="512" t="s">
        <v>786</v>
      </c>
      <c r="G135" s="512" t="s">
        <v>13459</v>
      </c>
      <c r="H135" s="513" t="s">
        <v>15764</v>
      </c>
      <c r="I135" s="514" t="s">
        <v>14059</v>
      </c>
      <c r="J135" s="514" t="s">
        <v>1711</v>
      </c>
      <c r="K135" s="518"/>
      <c r="L135" s="518"/>
      <c r="M135" s="518"/>
      <c r="N135" s="518"/>
      <c r="O135" s="518" t="s">
        <v>15765</v>
      </c>
      <c r="P135" s="515"/>
      <c r="Q135" s="519"/>
      <c r="R135" s="512" t="s">
        <v>785</v>
      </c>
      <c r="S135" s="511" t="s">
        <v>12894</v>
      </c>
      <c r="T135" s="511" t="s">
        <v>11722</v>
      </c>
      <c r="U135" s="517"/>
      <c r="V135" s="520">
        <v>497</v>
      </c>
      <c r="W135" s="521"/>
      <c r="X135" s="521">
        <v>0</v>
      </c>
      <c r="Y135" s="521"/>
      <c r="Z135" s="521"/>
      <c r="AA135" s="521"/>
      <c r="AB135" s="522" t="s">
        <v>15766</v>
      </c>
      <c r="AC135" s="507"/>
      <c r="AD135" s="507"/>
      <c r="AE135" s="507"/>
      <c r="AF135" s="507"/>
      <c r="AG135" s="507"/>
      <c r="AH135" s="507"/>
    </row>
    <row r="136" spans="1:34" s="272" customFormat="1" ht="256.5">
      <c r="A136" s="511" t="s">
        <v>788</v>
      </c>
      <c r="B136" s="512" t="s">
        <v>1131</v>
      </c>
      <c r="C136" s="516" t="s">
        <v>1031</v>
      </c>
      <c r="D136" s="523"/>
      <c r="E136" s="512" t="s">
        <v>15767</v>
      </c>
      <c r="F136" s="512" t="s">
        <v>788</v>
      </c>
      <c r="G136" s="512" t="s">
        <v>13459</v>
      </c>
      <c r="H136" s="513" t="s">
        <v>15768</v>
      </c>
      <c r="I136" s="514" t="s">
        <v>1810</v>
      </c>
      <c r="J136" s="514" t="s">
        <v>1811</v>
      </c>
      <c r="K136" s="518"/>
      <c r="L136" s="518"/>
      <c r="M136" s="518"/>
      <c r="N136" s="518"/>
      <c r="O136" s="518" t="s">
        <v>15769</v>
      </c>
      <c r="P136" s="515"/>
      <c r="Q136" s="519"/>
      <c r="R136" s="512" t="s">
        <v>1031</v>
      </c>
      <c r="S136" s="511" t="s">
        <v>12884</v>
      </c>
      <c r="T136" s="511" t="s">
        <v>11361</v>
      </c>
      <c r="U136" s="517"/>
      <c r="V136" s="520">
        <v>504</v>
      </c>
      <c r="W136" s="521"/>
      <c r="X136" s="521">
        <v>0</v>
      </c>
      <c r="Y136" s="521"/>
      <c r="Z136" s="521"/>
      <c r="AA136" s="521"/>
      <c r="AB136" s="522" t="s">
        <v>15615</v>
      </c>
      <c r="AC136" s="507"/>
      <c r="AD136" s="507"/>
      <c r="AE136" s="507"/>
      <c r="AF136" s="507"/>
      <c r="AG136" s="507"/>
      <c r="AH136" s="507"/>
    </row>
    <row r="137" spans="1:34" s="272" customFormat="1" ht="189">
      <c r="A137" s="511" t="s">
        <v>789</v>
      </c>
      <c r="B137" s="512" t="s">
        <v>1131</v>
      </c>
      <c r="C137" s="516" t="s">
        <v>2566</v>
      </c>
      <c r="D137" s="523"/>
      <c r="E137" s="512" t="s">
        <v>15731</v>
      </c>
      <c r="F137" s="512" t="s">
        <v>789</v>
      </c>
      <c r="G137" s="512" t="s">
        <v>13459</v>
      </c>
      <c r="H137" s="513" t="s">
        <v>15770</v>
      </c>
      <c r="I137" s="514" t="s">
        <v>1779</v>
      </c>
      <c r="J137" s="514" t="s">
        <v>1783</v>
      </c>
      <c r="K137" s="518"/>
      <c r="L137" s="518"/>
      <c r="M137" s="518"/>
      <c r="N137" s="518"/>
      <c r="O137" s="518" t="s">
        <v>15771</v>
      </c>
      <c r="P137" s="515"/>
      <c r="Q137" s="519"/>
      <c r="R137" s="512" t="s">
        <v>2566</v>
      </c>
      <c r="S137" s="511" t="s">
        <v>12698</v>
      </c>
      <c r="T137" s="511" t="s">
        <v>3496</v>
      </c>
      <c r="U137" s="517"/>
      <c r="V137" s="520">
        <v>512</v>
      </c>
      <c r="W137" s="521"/>
      <c r="X137" s="521">
        <v>0</v>
      </c>
      <c r="Y137" s="521"/>
      <c r="Z137" s="521"/>
      <c r="AA137" s="521"/>
      <c r="AB137" s="522" t="s">
        <v>15772</v>
      </c>
      <c r="AC137" s="507"/>
      <c r="AD137" s="507"/>
      <c r="AE137" s="507"/>
      <c r="AF137" s="507"/>
      <c r="AG137" s="507"/>
      <c r="AH137" s="507"/>
    </row>
    <row r="138" spans="1:34" s="272" customFormat="1" ht="94.5">
      <c r="A138" s="511" t="s">
        <v>802</v>
      </c>
      <c r="B138" s="512" t="s">
        <v>1133</v>
      </c>
      <c r="C138" s="516" t="s">
        <v>2575</v>
      </c>
      <c r="D138" s="523"/>
      <c r="E138" s="512" t="s">
        <v>15773</v>
      </c>
      <c r="F138" s="512" t="s">
        <v>802</v>
      </c>
      <c r="G138" s="512" t="s">
        <v>13459</v>
      </c>
      <c r="H138" s="513" t="s">
        <v>15774</v>
      </c>
      <c r="I138" s="514" t="s">
        <v>1845</v>
      </c>
      <c r="J138" s="514" t="s">
        <v>2847</v>
      </c>
      <c r="K138" s="518"/>
      <c r="L138" s="518"/>
      <c r="M138" s="518"/>
      <c r="N138" s="518"/>
      <c r="O138" s="518" t="s">
        <v>15775</v>
      </c>
      <c r="P138" s="515"/>
      <c r="Q138" s="519"/>
      <c r="R138" s="512" t="s">
        <v>2575</v>
      </c>
      <c r="S138" s="511" t="s">
        <v>12679</v>
      </c>
      <c r="T138" s="511" t="s">
        <v>2846</v>
      </c>
      <c r="U138" s="517"/>
      <c r="V138" s="520">
        <v>600</v>
      </c>
      <c r="W138" s="521"/>
      <c r="X138" s="521">
        <v>0</v>
      </c>
      <c r="Y138" s="521"/>
      <c r="Z138" s="521"/>
      <c r="AA138" s="521"/>
      <c r="AB138" s="522" t="s">
        <v>15776</v>
      </c>
      <c r="AC138" s="507"/>
      <c r="AD138" s="507"/>
      <c r="AE138" s="507"/>
      <c r="AF138" s="507"/>
      <c r="AG138" s="507"/>
      <c r="AH138" s="507"/>
    </row>
    <row r="139" spans="1:34" s="272" customFormat="1" ht="216">
      <c r="A139" s="511" t="s">
        <v>803</v>
      </c>
      <c r="B139" s="512" t="s">
        <v>1133</v>
      </c>
      <c r="C139" s="516" t="s">
        <v>1383</v>
      </c>
      <c r="D139" s="523"/>
      <c r="E139" s="512" t="s">
        <v>15640</v>
      </c>
      <c r="F139" s="512" t="s">
        <v>803</v>
      </c>
      <c r="G139" s="512" t="s">
        <v>13459</v>
      </c>
      <c r="H139" s="513" t="s">
        <v>15777</v>
      </c>
      <c r="I139" s="514" t="s">
        <v>1848</v>
      </c>
      <c r="J139" s="514" t="s">
        <v>13841</v>
      </c>
      <c r="K139" s="518"/>
      <c r="L139" s="518"/>
      <c r="M139" s="518"/>
      <c r="N139" s="518"/>
      <c r="O139" s="518" t="s">
        <v>15778</v>
      </c>
      <c r="P139" s="515"/>
      <c r="Q139" s="519"/>
      <c r="R139" s="512" t="s">
        <v>1383</v>
      </c>
      <c r="S139" s="511" t="s">
        <v>12715</v>
      </c>
      <c r="T139" s="511" t="s">
        <v>13739</v>
      </c>
      <c r="U139" s="517"/>
      <c r="V139" s="520">
        <v>605</v>
      </c>
      <c r="W139" s="521"/>
      <c r="X139" s="521">
        <v>0</v>
      </c>
      <c r="Y139" s="521"/>
      <c r="Z139" s="521"/>
      <c r="AA139" s="521"/>
      <c r="AB139" s="522" t="s">
        <v>15676</v>
      </c>
      <c r="AC139" s="507"/>
      <c r="AD139" s="507"/>
      <c r="AE139" s="507"/>
      <c r="AF139" s="507"/>
      <c r="AG139" s="507"/>
      <c r="AH139" s="507"/>
    </row>
    <row r="140" spans="1:34" s="272" customFormat="1" ht="94.5">
      <c r="A140" s="511" t="s">
        <v>790</v>
      </c>
      <c r="B140" s="512" t="s">
        <v>1131</v>
      </c>
      <c r="C140" s="516" t="s">
        <v>2183</v>
      </c>
      <c r="D140" s="523"/>
      <c r="E140" s="512" t="s">
        <v>15640</v>
      </c>
      <c r="F140" s="512" t="s">
        <v>790</v>
      </c>
      <c r="G140" s="512" t="s">
        <v>13459</v>
      </c>
      <c r="H140" s="513" t="s">
        <v>15779</v>
      </c>
      <c r="I140" s="514" t="s">
        <v>2477</v>
      </c>
      <c r="J140" s="514" t="s">
        <v>13851</v>
      </c>
      <c r="K140" s="518"/>
      <c r="L140" s="518"/>
      <c r="M140" s="518"/>
      <c r="N140" s="518"/>
      <c r="O140" s="518" t="s">
        <v>15780</v>
      </c>
      <c r="P140" s="515"/>
      <c r="Q140" s="519"/>
      <c r="R140" s="512" t="s">
        <v>2183</v>
      </c>
      <c r="S140" s="511" t="s">
        <v>12715</v>
      </c>
      <c r="T140" s="511" t="s">
        <v>13749</v>
      </c>
      <c r="U140" s="517"/>
      <c r="V140" s="520">
        <v>520</v>
      </c>
      <c r="W140" s="521"/>
      <c r="X140" s="521">
        <v>0</v>
      </c>
      <c r="Y140" s="521"/>
      <c r="Z140" s="521"/>
      <c r="AA140" s="521"/>
      <c r="AB140" s="522" t="s">
        <v>15781</v>
      </c>
      <c r="AC140" s="507"/>
      <c r="AD140" s="507"/>
      <c r="AE140" s="507"/>
      <c r="AF140" s="507"/>
      <c r="AG140" s="507"/>
      <c r="AH140" s="507"/>
    </row>
    <row r="141" spans="1:34" s="272" customFormat="1" ht="67.5">
      <c r="A141" s="511" t="s">
        <v>791</v>
      </c>
      <c r="B141" s="512" t="s">
        <v>1131</v>
      </c>
      <c r="C141" s="516" t="s">
        <v>2370</v>
      </c>
      <c r="D141" s="523"/>
      <c r="E141" s="512" t="s">
        <v>15640</v>
      </c>
      <c r="F141" s="512" t="s">
        <v>791</v>
      </c>
      <c r="G141" s="512" t="s">
        <v>13459</v>
      </c>
      <c r="H141" s="513" t="s">
        <v>15782</v>
      </c>
      <c r="I141" s="514" t="s">
        <v>2477</v>
      </c>
      <c r="J141" s="514" t="s">
        <v>13851</v>
      </c>
      <c r="K141" s="518"/>
      <c r="L141" s="518"/>
      <c r="M141" s="518"/>
      <c r="N141" s="518"/>
      <c r="O141" s="518" t="s">
        <v>15783</v>
      </c>
      <c r="P141" s="515"/>
      <c r="Q141" s="519"/>
      <c r="R141" s="512" t="s">
        <v>2370</v>
      </c>
      <c r="S141" s="511" t="s">
        <v>12715</v>
      </c>
      <c r="T141" s="511" t="s">
        <v>13749</v>
      </c>
      <c r="U141" s="517"/>
      <c r="V141" s="520">
        <v>524</v>
      </c>
      <c r="W141" s="521"/>
      <c r="X141" s="521">
        <v>0</v>
      </c>
      <c r="Y141" s="521"/>
      <c r="Z141" s="521"/>
      <c r="AA141" s="521"/>
      <c r="AB141" s="522" t="s">
        <v>15641</v>
      </c>
      <c r="AC141" s="507"/>
      <c r="AD141" s="507"/>
      <c r="AE141" s="507"/>
      <c r="AF141" s="507"/>
      <c r="AG141" s="507"/>
      <c r="AH141" s="507"/>
    </row>
    <row r="142" spans="1:34" s="272" customFormat="1" ht="216">
      <c r="A142" s="511" t="s">
        <v>140</v>
      </c>
      <c r="B142" s="512" t="s">
        <v>1133</v>
      </c>
      <c r="C142" s="516" t="s">
        <v>151</v>
      </c>
      <c r="D142" s="523"/>
      <c r="E142" s="512" t="s">
        <v>15640</v>
      </c>
      <c r="F142" s="512" t="s">
        <v>140</v>
      </c>
      <c r="G142" s="512" t="s">
        <v>13459</v>
      </c>
      <c r="H142" s="513" t="s">
        <v>15784</v>
      </c>
      <c r="I142" s="514" t="s">
        <v>1787</v>
      </c>
      <c r="J142" s="514" t="s">
        <v>13842</v>
      </c>
      <c r="K142" s="518"/>
      <c r="L142" s="518"/>
      <c r="M142" s="518"/>
      <c r="N142" s="518"/>
      <c r="O142" s="518" t="s">
        <v>15785</v>
      </c>
      <c r="P142" s="515"/>
      <c r="Q142" s="519"/>
      <c r="R142" s="512" t="s">
        <v>151</v>
      </c>
      <c r="S142" s="511" t="s">
        <v>12715</v>
      </c>
      <c r="T142" s="511" t="s">
        <v>13740</v>
      </c>
      <c r="U142" s="517"/>
      <c r="V142" s="520">
        <v>557</v>
      </c>
      <c r="W142" s="521"/>
      <c r="X142" s="521">
        <v>0</v>
      </c>
      <c r="Y142" s="521"/>
      <c r="Z142" s="521"/>
      <c r="AA142" s="521"/>
      <c r="AB142" s="522" t="s">
        <v>15617</v>
      </c>
      <c r="AC142" s="507"/>
      <c r="AD142" s="507"/>
      <c r="AE142" s="507"/>
      <c r="AF142" s="507"/>
      <c r="AG142" s="507"/>
      <c r="AH142" s="507"/>
    </row>
    <row r="143" spans="1:34" s="272" customFormat="1" ht="94.5">
      <c r="A143" s="511" t="s">
        <v>141</v>
      </c>
      <c r="B143" s="512" t="s">
        <v>1133</v>
      </c>
      <c r="C143" s="516" t="s">
        <v>152</v>
      </c>
      <c r="D143" s="523"/>
      <c r="E143" s="512" t="s">
        <v>15640</v>
      </c>
      <c r="F143" s="512" t="s">
        <v>141</v>
      </c>
      <c r="G143" s="512" t="s">
        <v>13459</v>
      </c>
      <c r="H143" s="513" t="s">
        <v>15786</v>
      </c>
      <c r="I143" s="514" t="s">
        <v>1787</v>
      </c>
      <c r="J143" s="514" t="s">
        <v>13842</v>
      </c>
      <c r="K143" s="518"/>
      <c r="L143" s="518"/>
      <c r="M143" s="518"/>
      <c r="N143" s="518"/>
      <c r="O143" s="518" t="s">
        <v>15787</v>
      </c>
      <c r="P143" s="515"/>
      <c r="Q143" s="519"/>
      <c r="R143" s="512" t="s">
        <v>152</v>
      </c>
      <c r="S143" s="511" t="s">
        <v>12715</v>
      </c>
      <c r="T143" s="511" t="s">
        <v>13740</v>
      </c>
      <c r="U143" s="517"/>
      <c r="V143" s="520">
        <v>580</v>
      </c>
      <c r="W143" s="521"/>
      <c r="X143" s="521">
        <v>0</v>
      </c>
      <c r="Y143" s="521"/>
      <c r="Z143" s="521"/>
      <c r="AA143" s="521"/>
      <c r="AB143" s="522" t="s">
        <v>15788</v>
      </c>
      <c r="AC143" s="507"/>
      <c r="AD143" s="507"/>
      <c r="AE143" s="507"/>
      <c r="AF143" s="507"/>
      <c r="AG143" s="507"/>
      <c r="AH143" s="507"/>
    </row>
    <row r="144" spans="1:34" s="272" customFormat="1" ht="108">
      <c r="A144" s="511" t="s">
        <v>142</v>
      </c>
      <c r="B144" s="512" t="s">
        <v>1133</v>
      </c>
      <c r="C144" s="516" t="s">
        <v>153</v>
      </c>
      <c r="D144" s="523"/>
      <c r="E144" s="512" t="s">
        <v>15640</v>
      </c>
      <c r="F144" s="512" t="s">
        <v>142</v>
      </c>
      <c r="G144" s="512" t="s">
        <v>13459</v>
      </c>
      <c r="H144" s="513" t="s">
        <v>15789</v>
      </c>
      <c r="I144" s="514" t="s">
        <v>1787</v>
      </c>
      <c r="J144" s="514" t="s">
        <v>13842</v>
      </c>
      <c r="K144" s="518"/>
      <c r="L144" s="518"/>
      <c r="M144" s="518"/>
      <c r="N144" s="518"/>
      <c r="O144" s="518" t="s">
        <v>15790</v>
      </c>
      <c r="P144" s="515"/>
      <c r="Q144" s="519"/>
      <c r="R144" s="512" t="s">
        <v>153</v>
      </c>
      <c r="S144" s="511" t="s">
        <v>12715</v>
      </c>
      <c r="T144" s="511" t="s">
        <v>13740</v>
      </c>
      <c r="U144" s="517"/>
      <c r="V144" s="520">
        <v>579</v>
      </c>
      <c r="W144" s="521"/>
      <c r="X144" s="521">
        <v>0</v>
      </c>
      <c r="Y144" s="521"/>
      <c r="Z144" s="521"/>
      <c r="AA144" s="521"/>
      <c r="AB144" s="522" t="s">
        <v>15791</v>
      </c>
      <c r="AC144" s="507"/>
      <c r="AD144" s="507"/>
      <c r="AE144" s="507"/>
      <c r="AF144" s="507"/>
      <c r="AG144" s="507"/>
      <c r="AH144" s="507"/>
    </row>
    <row r="145" spans="1:34" s="272" customFormat="1" ht="135">
      <c r="A145" s="511" t="s">
        <v>143</v>
      </c>
      <c r="B145" s="512" t="s">
        <v>1133</v>
      </c>
      <c r="C145" s="516" t="s">
        <v>154</v>
      </c>
      <c r="D145" s="523"/>
      <c r="E145" s="512" t="s">
        <v>15640</v>
      </c>
      <c r="F145" s="512" t="s">
        <v>143</v>
      </c>
      <c r="G145" s="512" t="s">
        <v>13459</v>
      </c>
      <c r="H145" s="513" t="s">
        <v>15792</v>
      </c>
      <c r="I145" s="514" t="s">
        <v>1850</v>
      </c>
      <c r="J145" s="514" t="s">
        <v>13842</v>
      </c>
      <c r="K145" s="518"/>
      <c r="L145" s="518"/>
      <c r="M145" s="518"/>
      <c r="N145" s="518"/>
      <c r="O145" s="518" t="s">
        <v>15793</v>
      </c>
      <c r="P145" s="515"/>
      <c r="Q145" s="519"/>
      <c r="R145" s="512" t="s">
        <v>154</v>
      </c>
      <c r="S145" s="511" t="s">
        <v>12715</v>
      </c>
      <c r="T145" s="511" t="s">
        <v>13740</v>
      </c>
      <c r="U145" s="517"/>
      <c r="V145" s="520">
        <v>576</v>
      </c>
      <c r="W145" s="521"/>
      <c r="X145" s="521">
        <v>0</v>
      </c>
      <c r="Y145" s="521"/>
      <c r="Z145" s="521"/>
      <c r="AA145" s="521"/>
      <c r="AB145" s="522" t="s">
        <v>15794</v>
      </c>
      <c r="AC145" s="507"/>
      <c r="AD145" s="507"/>
      <c r="AE145" s="507"/>
      <c r="AF145" s="507"/>
      <c r="AG145" s="507"/>
      <c r="AH145" s="507"/>
    </row>
    <row r="146" spans="1:34" s="272" customFormat="1" ht="189">
      <c r="A146" s="511" t="s">
        <v>144</v>
      </c>
      <c r="B146" s="512" t="s">
        <v>1133</v>
      </c>
      <c r="C146" s="516" t="s">
        <v>155</v>
      </c>
      <c r="D146" s="523"/>
      <c r="E146" s="512" t="s">
        <v>15640</v>
      </c>
      <c r="F146" s="512" t="s">
        <v>144</v>
      </c>
      <c r="G146" s="512" t="s">
        <v>13459</v>
      </c>
      <c r="H146" s="513" t="s">
        <v>15795</v>
      </c>
      <c r="I146" s="514" t="s">
        <v>1851</v>
      </c>
      <c r="J146" s="514" t="s">
        <v>13851</v>
      </c>
      <c r="K146" s="518"/>
      <c r="L146" s="518"/>
      <c r="M146" s="518"/>
      <c r="N146" s="518"/>
      <c r="O146" s="518" t="s">
        <v>15796</v>
      </c>
      <c r="P146" s="515"/>
      <c r="Q146" s="519"/>
      <c r="R146" s="512" t="s">
        <v>155</v>
      </c>
      <c r="S146" s="511" t="s">
        <v>12715</v>
      </c>
      <c r="T146" s="511" t="s">
        <v>13749</v>
      </c>
      <c r="U146" s="517"/>
      <c r="V146" s="520">
        <v>586</v>
      </c>
      <c r="W146" s="521"/>
      <c r="X146" s="521">
        <v>0</v>
      </c>
      <c r="Y146" s="521"/>
      <c r="Z146" s="521"/>
      <c r="AA146" s="521"/>
      <c r="AB146" s="522" t="s">
        <v>15797</v>
      </c>
      <c r="AC146" s="507"/>
      <c r="AD146" s="507"/>
      <c r="AE146" s="507"/>
      <c r="AF146" s="507"/>
      <c r="AG146" s="507"/>
      <c r="AH146" s="507"/>
    </row>
    <row r="147" spans="1:34" s="272" customFormat="1" ht="67.5">
      <c r="A147" s="511" t="s">
        <v>145</v>
      </c>
      <c r="B147" s="512" t="s">
        <v>1133</v>
      </c>
      <c r="C147" s="516" t="s">
        <v>156</v>
      </c>
      <c r="D147" s="523"/>
      <c r="E147" s="512" t="s">
        <v>15640</v>
      </c>
      <c r="F147" s="512" t="s">
        <v>145</v>
      </c>
      <c r="G147" s="512" t="s">
        <v>13459</v>
      </c>
      <c r="H147" s="513" t="s">
        <v>15798</v>
      </c>
      <c r="I147" s="514" t="s">
        <v>1848</v>
      </c>
      <c r="J147" s="514" t="s">
        <v>13841</v>
      </c>
      <c r="K147" s="518"/>
      <c r="L147" s="518"/>
      <c r="M147" s="518"/>
      <c r="N147" s="518"/>
      <c r="O147" s="518" t="s">
        <v>15799</v>
      </c>
      <c r="P147" s="515"/>
      <c r="Q147" s="519"/>
      <c r="R147" s="512" t="s">
        <v>156</v>
      </c>
      <c r="S147" s="511" t="s">
        <v>12715</v>
      </c>
      <c r="T147" s="511" t="s">
        <v>13739</v>
      </c>
      <c r="U147" s="517"/>
      <c r="V147" s="520">
        <v>604</v>
      </c>
      <c r="W147" s="521"/>
      <c r="X147" s="521">
        <v>0</v>
      </c>
      <c r="Y147" s="521"/>
      <c r="Z147" s="521"/>
      <c r="AA147" s="521"/>
      <c r="AB147" s="522" t="s">
        <v>15800</v>
      </c>
      <c r="AC147" s="507"/>
      <c r="AD147" s="507"/>
      <c r="AE147" s="507"/>
      <c r="AF147" s="507"/>
      <c r="AG147" s="507"/>
      <c r="AH147" s="507"/>
    </row>
    <row r="148" spans="1:34" s="272" customFormat="1" ht="189">
      <c r="A148" s="511" t="s">
        <v>138</v>
      </c>
      <c r="B148" s="512" t="s">
        <v>1133</v>
      </c>
      <c r="C148" s="516" t="s">
        <v>157</v>
      </c>
      <c r="D148" s="523"/>
      <c r="E148" s="512" t="s">
        <v>15640</v>
      </c>
      <c r="F148" s="512" t="s">
        <v>138</v>
      </c>
      <c r="G148" s="512" t="s">
        <v>13459</v>
      </c>
      <c r="H148" s="513" t="s">
        <v>15801</v>
      </c>
      <c r="I148" s="514" t="s">
        <v>1853</v>
      </c>
      <c r="J148" s="514" t="s">
        <v>13842</v>
      </c>
      <c r="K148" s="518"/>
      <c r="L148" s="518"/>
      <c r="M148" s="518"/>
      <c r="N148" s="518"/>
      <c r="O148" s="518" t="s">
        <v>15802</v>
      </c>
      <c r="P148" s="515"/>
      <c r="Q148" s="519"/>
      <c r="R148" s="512" t="s">
        <v>157</v>
      </c>
      <c r="S148" s="511" t="s">
        <v>12715</v>
      </c>
      <c r="T148" s="511" t="s">
        <v>13740</v>
      </c>
      <c r="U148" s="517"/>
      <c r="V148" s="520">
        <v>574</v>
      </c>
      <c r="W148" s="521"/>
      <c r="X148" s="521">
        <v>0</v>
      </c>
      <c r="Y148" s="521"/>
      <c r="Z148" s="521"/>
      <c r="AA148" s="521"/>
      <c r="AB148" s="522" t="s">
        <v>15803</v>
      </c>
      <c r="AC148" s="507"/>
      <c r="AD148" s="507"/>
      <c r="AE148" s="507"/>
      <c r="AF148" s="507"/>
      <c r="AG148" s="507"/>
      <c r="AH148" s="507"/>
    </row>
    <row r="149" spans="1:34" s="272" customFormat="1" ht="54">
      <c r="A149" s="511" t="s">
        <v>15383</v>
      </c>
      <c r="B149" s="512" t="s">
        <v>1131</v>
      </c>
      <c r="C149" s="516" t="s">
        <v>15382</v>
      </c>
      <c r="D149" s="523"/>
      <c r="E149" s="512" t="s">
        <v>15627</v>
      </c>
      <c r="F149" s="512" t="s">
        <v>15383</v>
      </c>
      <c r="G149" s="512" t="s">
        <v>13459</v>
      </c>
      <c r="H149" s="513"/>
      <c r="I149" s="514" t="s">
        <v>15438</v>
      </c>
      <c r="J149" s="514" t="s">
        <v>13066</v>
      </c>
      <c r="K149" s="518"/>
      <c r="L149" s="518"/>
      <c r="M149" s="518"/>
      <c r="N149" s="518"/>
      <c r="O149" s="518" t="s">
        <v>15804</v>
      </c>
      <c r="P149" s="515"/>
      <c r="Q149" s="519"/>
      <c r="R149" s="512" t="s">
        <v>15382</v>
      </c>
      <c r="S149" s="511" t="s">
        <v>12768</v>
      </c>
      <c r="T149" s="511" t="s">
        <v>6120</v>
      </c>
      <c r="U149" s="517"/>
      <c r="V149" s="520">
        <v>407</v>
      </c>
      <c r="W149" s="521"/>
      <c r="X149" s="521">
        <v>0</v>
      </c>
      <c r="Y149" s="521"/>
      <c r="Z149" s="521"/>
      <c r="AA149" s="521"/>
      <c r="AB149" s="522" t="s">
        <v>15805</v>
      </c>
      <c r="AC149" s="507"/>
      <c r="AD149" s="507"/>
      <c r="AE149" s="507"/>
      <c r="AF149" s="507"/>
      <c r="AG149" s="507"/>
      <c r="AH149" s="507"/>
    </row>
    <row r="150" spans="1:34" s="272" customFormat="1" ht="189">
      <c r="A150" s="511" t="s">
        <v>393</v>
      </c>
      <c r="B150" s="512" t="s">
        <v>1133</v>
      </c>
      <c r="C150" s="516" t="s">
        <v>392</v>
      </c>
      <c r="D150" s="523"/>
      <c r="E150" s="512" t="s">
        <v>15640</v>
      </c>
      <c r="F150" s="512" t="s">
        <v>393</v>
      </c>
      <c r="G150" s="512" t="s">
        <v>13459</v>
      </c>
      <c r="H150" s="513" t="s">
        <v>15806</v>
      </c>
      <c r="I150" s="514" t="s">
        <v>1787</v>
      </c>
      <c r="J150" s="514" t="s">
        <v>13842</v>
      </c>
      <c r="K150" s="518"/>
      <c r="L150" s="518"/>
      <c r="M150" s="518"/>
      <c r="N150" s="518"/>
      <c r="O150" s="518" t="s">
        <v>15807</v>
      </c>
      <c r="P150" s="515"/>
      <c r="Q150" s="519"/>
      <c r="R150" s="512" t="s">
        <v>392</v>
      </c>
      <c r="S150" s="511" t="s">
        <v>12715</v>
      </c>
      <c r="T150" s="511" t="s">
        <v>13740</v>
      </c>
      <c r="U150" s="517"/>
      <c r="V150" s="520">
        <v>558</v>
      </c>
      <c r="W150" s="521"/>
      <c r="X150" s="521">
        <v>0</v>
      </c>
      <c r="Y150" s="521"/>
      <c r="Z150" s="521"/>
      <c r="AA150" s="521"/>
      <c r="AB150" s="522" t="s">
        <v>15808</v>
      </c>
      <c r="AC150" s="507"/>
      <c r="AD150" s="507"/>
      <c r="AE150" s="507"/>
      <c r="AF150" s="507"/>
      <c r="AG150" s="507"/>
      <c r="AH150" s="507"/>
    </row>
    <row r="151" spans="1:34" s="272" customFormat="1" ht="189">
      <c r="A151" s="511" t="s">
        <v>1404</v>
      </c>
      <c r="B151" s="512" t="s">
        <v>1131</v>
      </c>
      <c r="C151" s="516" t="s">
        <v>1403</v>
      </c>
      <c r="D151" s="523"/>
      <c r="E151" s="512" t="s">
        <v>15627</v>
      </c>
      <c r="F151" s="512" t="s">
        <v>1404</v>
      </c>
      <c r="G151" s="512" t="s">
        <v>13459</v>
      </c>
      <c r="H151" s="513" t="s">
        <v>15809</v>
      </c>
      <c r="I151" s="514" t="s">
        <v>1780</v>
      </c>
      <c r="J151" s="514" t="s">
        <v>13066</v>
      </c>
      <c r="K151" s="518"/>
      <c r="L151" s="518"/>
      <c r="M151" s="518"/>
      <c r="N151" s="518"/>
      <c r="O151" s="518" t="s">
        <v>15810</v>
      </c>
      <c r="P151" s="515"/>
      <c r="Q151" s="519"/>
      <c r="R151" s="512" t="s">
        <v>1403</v>
      </c>
      <c r="S151" s="511" t="s">
        <v>12768</v>
      </c>
      <c r="T151" s="511" t="s">
        <v>6120</v>
      </c>
      <c r="U151" s="517"/>
      <c r="V151" s="520">
        <v>477</v>
      </c>
      <c r="W151" s="521"/>
      <c r="X151" s="521">
        <v>0</v>
      </c>
      <c r="Y151" s="521"/>
      <c r="Z151" s="521"/>
      <c r="AA151" s="521"/>
      <c r="AB151" s="522" t="s">
        <v>15811</v>
      </c>
      <c r="AC151" s="507"/>
      <c r="AD151" s="507"/>
      <c r="AE151" s="507"/>
      <c r="AF151" s="507"/>
      <c r="AG151" s="507"/>
      <c r="AH151" s="507"/>
    </row>
    <row r="152" spans="1:34" s="272" customFormat="1" ht="202.5">
      <c r="A152" s="511" t="s">
        <v>1406</v>
      </c>
      <c r="B152" s="512" t="s">
        <v>1133</v>
      </c>
      <c r="C152" s="516" t="s">
        <v>1405</v>
      </c>
      <c r="D152" s="523"/>
      <c r="E152" s="512" t="s">
        <v>15640</v>
      </c>
      <c r="F152" s="512" t="s">
        <v>1406</v>
      </c>
      <c r="G152" s="512" t="s">
        <v>13459</v>
      </c>
      <c r="H152" s="513" t="s">
        <v>15812</v>
      </c>
      <c r="I152" s="514" t="s">
        <v>1788</v>
      </c>
      <c r="J152" s="514" t="s">
        <v>13846</v>
      </c>
      <c r="K152" s="518"/>
      <c r="L152" s="518"/>
      <c r="M152" s="518"/>
      <c r="N152" s="518"/>
      <c r="O152" s="518" t="s">
        <v>15813</v>
      </c>
      <c r="P152" s="515"/>
      <c r="Q152" s="519"/>
      <c r="R152" s="512" t="s">
        <v>1405</v>
      </c>
      <c r="S152" s="511" t="s">
        <v>12715</v>
      </c>
      <c r="T152" s="511" t="s">
        <v>13744</v>
      </c>
      <c r="U152" s="517"/>
      <c r="V152" s="520">
        <v>545</v>
      </c>
      <c r="W152" s="521"/>
      <c r="X152" s="521">
        <v>0</v>
      </c>
      <c r="Y152" s="521"/>
      <c r="Z152" s="521"/>
      <c r="AA152" s="521"/>
      <c r="AB152" s="522" t="s">
        <v>15814</v>
      </c>
      <c r="AC152" s="507"/>
      <c r="AD152" s="507"/>
      <c r="AE152" s="507"/>
      <c r="AF152" s="507"/>
      <c r="AG152" s="507"/>
      <c r="AH152" s="507"/>
    </row>
    <row r="153" spans="1:34" s="272" customFormat="1" ht="216">
      <c r="A153" s="511" t="s">
        <v>1428</v>
      </c>
      <c r="B153" s="512" t="s">
        <v>1133</v>
      </c>
      <c r="C153" s="516" t="s">
        <v>2570</v>
      </c>
      <c r="D153" s="523"/>
      <c r="E153" s="512" t="s">
        <v>15815</v>
      </c>
      <c r="F153" s="512" t="s">
        <v>1428</v>
      </c>
      <c r="G153" s="512" t="s">
        <v>13459</v>
      </c>
      <c r="H153" s="513" t="s">
        <v>15816</v>
      </c>
      <c r="I153" s="514" t="s">
        <v>1761</v>
      </c>
      <c r="J153" s="514" t="s">
        <v>4284</v>
      </c>
      <c r="K153" s="518"/>
      <c r="L153" s="518"/>
      <c r="M153" s="518"/>
      <c r="N153" s="518"/>
      <c r="O153" s="518" t="s">
        <v>15817</v>
      </c>
      <c r="P153" s="515"/>
      <c r="Q153" s="519"/>
      <c r="R153" s="512" t="s">
        <v>2570</v>
      </c>
      <c r="S153" s="511" t="s">
        <v>12724</v>
      </c>
      <c r="T153" s="511" t="s">
        <v>4283</v>
      </c>
      <c r="U153" s="517"/>
      <c r="V153" s="520">
        <v>564</v>
      </c>
      <c r="W153" s="521"/>
      <c r="X153" s="521">
        <v>0</v>
      </c>
      <c r="Y153" s="521"/>
      <c r="Z153" s="521"/>
      <c r="AA153" s="521"/>
      <c r="AB153" s="522" t="s">
        <v>15818</v>
      </c>
      <c r="AC153" s="507"/>
      <c r="AD153" s="507"/>
      <c r="AE153" s="507"/>
      <c r="AF153" s="507"/>
      <c r="AG153" s="507"/>
      <c r="AH153" s="507"/>
    </row>
    <row r="154" spans="1:34" s="272" customFormat="1" ht="189">
      <c r="A154" s="511" t="s">
        <v>1429</v>
      </c>
      <c r="B154" s="512" t="s">
        <v>1133</v>
      </c>
      <c r="C154" s="516" t="s">
        <v>2361</v>
      </c>
      <c r="D154" s="523"/>
      <c r="E154" s="512" t="s">
        <v>15815</v>
      </c>
      <c r="F154" s="512" t="s">
        <v>1429</v>
      </c>
      <c r="G154" s="512" t="s">
        <v>13459</v>
      </c>
      <c r="H154" s="513" t="s">
        <v>15819</v>
      </c>
      <c r="I154" s="514" t="s">
        <v>1762</v>
      </c>
      <c r="J154" s="514" t="s">
        <v>1550</v>
      </c>
      <c r="K154" s="518"/>
      <c r="L154" s="518"/>
      <c r="M154" s="518"/>
      <c r="N154" s="518"/>
      <c r="O154" s="518" t="s">
        <v>15820</v>
      </c>
      <c r="P154" s="515"/>
      <c r="Q154" s="519"/>
      <c r="R154" s="512" t="s">
        <v>15361</v>
      </c>
      <c r="S154" s="511" t="s">
        <v>12724</v>
      </c>
      <c r="T154" s="511" t="s">
        <v>4272</v>
      </c>
      <c r="U154" s="517"/>
      <c r="V154" s="520">
        <v>563</v>
      </c>
      <c r="W154" s="521"/>
      <c r="X154" s="521">
        <v>0</v>
      </c>
      <c r="Y154" s="521"/>
      <c r="Z154" s="521"/>
      <c r="AA154" s="521"/>
      <c r="AB154" s="522" t="s">
        <v>15821</v>
      </c>
      <c r="AC154" s="507"/>
      <c r="AD154" s="507"/>
      <c r="AE154" s="507"/>
      <c r="AF154" s="507"/>
      <c r="AG154" s="507"/>
      <c r="AH154" s="507"/>
    </row>
    <row r="155" spans="1:34" s="272" customFormat="1" ht="202.5">
      <c r="A155" s="511" t="s">
        <v>1432</v>
      </c>
      <c r="B155" s="512" t="s">
        <v>1133</v>
      </c>
      <c r="C155" s="516" t="s">
        <v>14051</v>
      </c>
      <c r="D155" s="523"/>
      <c r="E155" s="512" t="s">
        <v>15822</v>
      </c>
      <c r="F155" s="512" t="s">
        <v>1432</v>
      </c>
      <c r="G155" s="512" t="s">
        <v>13459</v>
      </c>
      <c r="H155" s="513" t="s">
        <v>15823</v>
      </c>
      <c r="I155" s="514" t="s">
        <v>1855</v>
      </c>
      <c r="J155" s="514" t="s">
        <v>12344</v>
      </c>
      <c r="K155" s="518"/>
      <c r="L155" s="518"/>
      <c r="M155" s="518"/>
      <c r="N155" s="518"/>
      <c r="O155" s="518" t="s">
        <v>15824</v>
      </c>
      <c r="P155" s="515"/>
      <c r="Q155" s="519"/>
      <c r="R155" s="512" t="s">
        <v>15416</v>
      </c>
      <c r="S155" s="511" t="s">
        <v>12907</v>
      </c>
      <c r="T155" s="511" t="s">
        <v>12343</v>
      </c>
      <c r="U155" s="517"/>
      <c r="V155" s="520">
        <v>588</v>
      </c>
      <c r="W155" s="521"/>
      <c r="X155" s="521">
        <v>0</v>
      </c>
      <c r="Y155" s="521"/>
      <c r="Z155" s="521"/>
      <c r="AA155" s="521"/>
      <c r="AB155" s="522" t="s">
        <v>15825</v>
      </c>
      <c r="AC155" s="507"/>
      <c r="AD155" s="507"/>
      <c r="AE155" s="507"/>
      <c r="AF155" s="507"/>
      <c r="AG155" s="507"/>
      <c r="AH155" s="507"/>
    </row>
    <row r="156" spans="1:34" s="272" customFormat="1" ht="108">
      <c r="A156" s="511" t="s">
        <v>1431</v>
      </c>
      <c r="B156" s="512" t="s">
        <v>1133</v>
      </c>
      <c r="C156" s="516" t="s">
        <v>1430</v>
      </c>
      <c r="D156" s="523"/>
      <c r="E156" s="512" t="s">
        <v>15640</v>
      </c>
      <c r="F156" s="512" t="s">
        <v>1431</v>
      </c>
      <c r="G156" s="512" t="s">
        <v>13459</v>
      </c>
      <c r="H156" s="513" t="s">
        <v>15826</v>
      </c>
      <c r="I156" s="514" t="s">
        <v>1787</v>
      </c>
      <c r="J156" s="514" t="s">
        <v>13842</v>
      </c>
      <c r="K156" s="518"/>
      <c r="L156" s="518"/>
      <c r="M156" s="518"/>
      <c r="N156" s="518"/>
      <c r="O156" s="518" t="s">
        <v>15827</v>
      </c>
      <c r="P156" s="515"/>
      <c r="Q156" s="519"/>
      <c r="R156" s="512" t="s">
        <v>1430</v>
      </c>
      <c r="S156" s="511" t="s">
        <v>12715</v>
      </c>
      <c r="T156" s="511" t="s">
        <v>13740</v>
      </c>
      <c r="U156" s="517"/>
      <c r="V156" s="520">
        <v>573</v>
      </c>
      <c r="W156" s="521"/>
      <c r="X156" s="521">
        <v>0</v>
      </c>
      <c r="Y156" s="521"/>
      <c r="Z156" s="521"/>
      <c r="AA156" s="521"/>
      <c r="AB156" s="522" t="s">
        <v>15828</v>
      </c>
      <c r="AC156" s="507"/>
      <c r="AD156" s="507"/>
      <c r="AE156" s="507"/>
      <c r="AF156" s="507"/>
      <c r="AG156" s="507"/>
      <c r="AH156" s="507"/>
    </row>
    <row r="157" spans="1:34" s="272" customFormat="1" ht="108">
      <c r="A157" s="511" t="s">
        <v>2569</v>
      </c>
      <c r="B157" s="512" t="s">
        <v>1133</v>
      </c>
      <c r="C157" s="516" t="s">
        <v>13154</v>
      </c>
      <c r="D157" s="523"/>
      <c r="E157" s="512" t="s">
        <v>15640</v>
      </c>
      <c r="F157" s="512" t="s">
        <v>2569</v>
      </c>
      <c r="G157" s="512" t="s">
        <v>13459</v>
      </c>
      <c r="H157" s="513" t="s">
        <v>15829</v>
      </c>
      <c r="I157" s="514" t="s">
        <v>1787</v>
      </c>
      <c r="J157" s="514" t="s">
        <v>13842</v>
      </c>
      <c r="K157" s="518"/>
      <c r="L157" s="518"/>
      <c r="M157" s="518"/>
      <c r="N157" s="518"/>
      <c r="O157" s="518" t="s">
        <v>15830</v>
      </c>
      <c r="P157" s="515"/>
      <c r="Q157" s="519"/>
      <c r="R157" s="512" t="s">
        <v>13154</v>
      </c>
      <c r="S157" s="511" t="s">
        <v>12715</v>
      </c>
      <c r="T157" s="511" t="s">
        <v>13740</v>
      </c>
      <c r="U157" s="517"/>
      <c r="V157" s="520">
        <v>555</v>
      </c>
      <c r="W157" s="521"/>
      <c r="X157" s="521">
        <v>0</v>
      </c>
      <c r="Y157" s="521"/>
      <c r="Z157" s="521"/>
      <c r="AA157" s="521"/>
      <c r="AB157" s="522" t="s">
        <v>15831</v>
      </c>
      <c r="AC157" s="507"/>
      <c r="AD157" s="507"/>
      <c r="AE157" s="507"/>
      <c r="AF157" s="507"/>
      <c r="AG157" s="507"/>
      <c r="AH157" s="507"/>
    </row>
    <row r="158" spans="1:34" s="272" customFormat="1" ht="216">
      <c r="A158" s="511" t="s">
        <v>1860</v>
      </c>
      <c r="B158" s="512" t="s">
        <v>1133</v>
      </c>
      <c r="C158" s="516" t="s">
        <v>1859</v>
      </c>
      <c r="D158" s="523"/>
      <c r="E158" s="512" t="s">
        <v>15832</v>
      </c>
      <c r="F158" s="512" t="s">
        <v>1860</v>
      </c>
      <c r="G158" s="512" t="s">
        <v>13459</v>
      </c>
      <c r="H158" s="513" t="s">
        <v>15833</v>
      </c>
      <c r="I158" s="514" t="s">
        <v>1861</v>
      </c>
      <c r="J158" s="514" t="s">
        <v>10236</v>
      </c>
      <c r="K158" s="518"/>
      <c r="L158" s="518"/>
      <c r="M158" s="518"/>
      <c r="N158" s="518"/>
      <c r="O158" s="518" t="s">
        <v>15834</v>
      </c>
      <c r="P158" s="515"/>
      <c r="Q158" s="519"/>
      <c r="R158" s="512" t="s">
        <v>1859</v>
      </c>
      <c r="S158" s="511" t="s">
        <v>12857</v>
      </c>
      <c r="T158" s="511" t="s">
        <v>10235</v>
      </c>
      <c r="U158" s="517"/>
      <c r="V158" s="520">
        <v>571</v>
      </c>
      <c r="W158" s="521"/>
      <c r="X158" s="521">
        <v>0</v>
      </c>
      <c r="Y158" s="521"/>
      <c r="Z158" s="521"/>
      <c r="AA158" s="521"/>
      <c r="AB158" s="522" t="s">
        <v>15835</v>
      </c>
      <c r="AC158" s="507"/>
      <c r="AD158" s="507"/>
      <c r="AE158" s="507"/>
      <c r="AF158" s="507"/>
      <c r="AG158" s="507"/>
      <c r="AH158" s="507"/>
    </row>
    <row r="159" spans="1:34" s="272" customFormat="1" ht="81">
      <c r="A159" s="511" t="s">
        <v>2479</v>
      </c>
      <c r="B159" s="512" t="s">
        <v>1133</v>
      </c>
      <c r="C159" s="516" t="s">
        <v>2478</v>
      </c>
      <c r="D159" s="523"/>
      <c r="E159" s="512" t="s">
        <v>15832</v>
      </c>
      <c r="F159" s="512" t="s">
        <v>2479</v>
      </c>
      <c r="G159" s="512" t="s">
        <v>13459</v>
      </c>
      <c r="H159" s="513" t="s">
        <v>15836</v>
      </c>
      <c r="I159" s="514" t="s">
        <v>2574</v>
      </c>
      <c r="J159" s="514" t="s">
        <v>10156</v>
      </c>
      <c r="K159" s="518"/>
      <c r="L159" s="518"/>
      <c r="M159" s="518"/>
      <c r="N159" s="518"/>
      <c r="O159" s="518" t="s">
        <v>15837</v>
      </c>
      <c r="P159" s="515"/>
      <c r="Q159" s="519"/>
      <c r="R159" s="512" t="s">
        <v>2478</v>
      </c>
      <c r="S159" s="511" t="s">
        <v>12857</v>
      </c>
      <c r="T159" s="511" t="s">
        <v>10155</v>
      </c>
      <c r="U159" s="517"/>
      <c r="V159" s="520">
        <v>597</v>
      </c>
      <c r="W159" s="521"/>
      <c r="X159" s="521">
        <v>0</v>
      </c>
      <c r="Y159" s="521"/>
      <c r="Z159" s="521"/>
      <c r="AA159" s="521"/>
      <c r="AB159" s="522" t="s">
        <v>15675</v>
      </c>
      <c r="AC159" s="507"/>
      <c r="AD159" s="507"/>
      <c r="AE159" s="507"/>
      <c r="AF159" s="507"/>
      <c r="AG159" s="507"/>
      <c r="AH159" s="507"/>
    </row>
    <row r="160" spans="1:34" s="272" customFormat="1" ht="202.5">
      <c r="A160" s="511" t="s">
        <v>1830</v>
      </c>
      <c r="B160" s="512" t="s">
        <v>1131</v>
      </c>
      <c r="C160" s="516" t="s">
        <v>13149</v>
      </c>
      <c r="D160" s="523"/>
      <c r="E160" s="512" t="s">
        <v>15838</v>
      </c>
      <c r="F160" s="512" t="s">
        <v>1830</v>
      </c>
      <c r="G160" s="512" t="s">
        <v>13459</v>
      </c>
      <c r="H160" s="513" t="s">
        <v>15839</v>
      </c>
      <c r="I160" s="514" t="s">
        <v>1831</v>
      </c>
      <c r="J160" s="514" t="s">
        <v>3190</v>
      </c>
      <c r="K160" s="518"/>
      <c r="L160" s="518"/>
      <c r="M160" s="518"/>
      <c r="N160" s="518"/>
      <c r="O160" s="518" t="s">
        <v>15840</v>
      </c>
      <c r="P160" s="515"/>
      <c r="Q160" s="519"/>
      <c r="R160" s="512" t="s">
        <v>13149</v>
      </c>
      <c r="S160" s="511" t="s">
        <v>12687</v>
      </c>
      <c r="T160" s="511" t="s">
        <v>3189</v>
      </c>
      <c r="U160" s="517"/>
      <c r="V160" s="520">
        <v>454</v>
      </c>
      <c r="W160" s="521"/>
      <c r="X160" s="521">
        <v>0</v>
      </c>
      <c r="Y160" s="521"/>
      <c r="Z160" s="521"/>
      <c r="AA160" s="521"/>
      <c r="AB160" s="522" t="s">
        <v>15666</v>
      </c>
      <c r="AC160" s="507"/>
      <c r="AD160" s="507"/>
      <c r="AE160" s="507"/>
      <c r="AF160" s="507"/>
      <c r="AG160" s="507"/>
      <c r="AH160" s="507"/>
    </row>
    <row r="161" spans="1:34" s="272" customFormat="1" ht="135">
      <c r="A161" s="511" t="s">
        <v>2298</v>
      </c>
      <c r="B161" s="512" t="s">
        <v>1133</v>
      </c>
      <c r="C161" s="516" t="s">
        <v>2297</v>
      </c>
      <c r="D161" s="523"/>
      <c r="E161" s="512" t="s">
        <v>15640</v>
      </c>
      <c r="F161" s="512" t="s">
        <v>2298</v>
      </c>
      <c r="G161" s="512" t="s">
        <v>13459</v>
      </c>
      <c r="H161" s="513" t="s">
        <v>15841</v>
      </c>
      <c r="I161" s="514" t="s">
        <v>1787</v>
      </c>
      <c r="J161" s="514" t="s">
        <v>13842</v>
      </c>
      <c r="K161" s="518"/>
      <c r="L161" s="518"/>
      <c r="M161" s="518"/>
      <c r="N161" s="518"/>
      <c r="O161" s="518" t="s">
        <v>15842</v>
      </c>
      <c r="P161" s="515"/>
      <c r="Q161" s="519"/>
      <c r="R161" s="512" t="s">
        <v>2297</v>
      </c>
      <c r="S161" s="511" t="s">
        <v>12715</v>
      </c>
      <c r="T161" s="511" t="s">
        <v>13740</v>
      </c>
      <c r="U161" s="517"/>
      <c r="V161" s="520">
        <v>606</v>
      </c>
      <c r="W161" s="521"/>
      <c r="X161" s="521">
        <v>0</v>
      </c>
      <c r="Y161" s="521"/>
      <c r="Z161" s="521"/>
      <c r="AA161" s="521"/>
      <c r="AB161" s="522" t="s">
        <v>15843</v>
      </c>
      <c r="AC161" s="507"/>
      <c r="AD161" s="507"/>
      <c r="AE161" s="507"/>
      <c r="AF161" s="507"/>
      <c r="AG161" s="507"/>
      <c r="AH161" s="507"/>
    </row>
    <row r="162" spans="1:34" s="272" customFormat="1" ht="94.5">
      <c r="A162" s="511" t="s">
        <v>14034</v>
      </c>
      <c r="B162" s="512" t="s">
        <v>1131</v>
      </c>
      <c r="C162" s="516" t="s">
        <v>14033</v>
      </c>
      <c r="D162" s="523"/>
      <c r="E162" s="512" t="s">
        <v>15822</v>
      </c>
      <c r="F162" s="512" t="s">
        <v>14034</v>
      </c>
      <c r="G162" s="512" t="s">
        <v>13459</v>
      </c>
      <c r="H162" s="513" t="s">
        <v>15844</v>
      </c>
      <c r="I162" s="514" t="s">
        <v>14060</v>
      </c>
      <c r="J162" s="514" t="s">
        <v>12344</v>
      </c>
      <c r="K162" s="518"/>
      <c r="L162" s="518"/>
      <c r="M162" s="518"/>
      <c r="N162" s="518"/>
      <c r="O162" s="518" t="s">
        <v>15845</v>
      </c>
      <c r="P162" s="515"/>
      <c r="Q162" s="519"/>
      <c r="R162" s="512" t="s">
        <v>14033</v>
      </c>
      <c r="S162" s="511" t="s">
        <v>12907</v>
      </c>
      <c r="T162" s="511" t="s">
        <v>12343</v>
      </c>
      <c r="U162" s="517"/>
      <c r="V162" s="520">
        <v>501</v>
      </c>
      <c r="W162" s="521"/>
      <c r="X162" s="521">
        <v>0</v>
      </c>
      <c r="Y162" s="521"/>
      <c r="Z162" s="521"/>
      <c r="AA162" s="521"/>
      <c r="AB162" s="522" t="s">
        <v>15846</v>
      </c>
      <c r="AC162" s="507"/>
      <c r="AD162" s="507"/>
      <c r="AE162" s="507"/>
      <c r="AF162" s="507"/>
      <c r="AG162" s="507"/>
      <c r="AH162" s="507"/>
    </row>
    <row r="163" spans="1:34" s="272" customFormat="1" ht="67.5">
      <c r="A163" s="511" t="s">
        <v>15400</v>
      </c>
      <c r="B163" s="512" t="s">
        <v>1131</v>
      </c>
      <c r="C163" s="516" t="s">
        <v>15399</v>
      </c>
      <c r="D163" s="523"/>
      <c r="E163" s="512" t="s">
        <v>15627</v>
      </c>
      <c r="F163" s="512" t="s">
        <v>15400</v>
      </c>
      <c r="G163" s="512" t="s">
        <v>13459</v>
      </c>
      <c r="H163" s="513" t="s">
        <v>15847</v>
      </c>
      <c r="I163" s="514" t="s">
        <v>15444</v>
      </c>
      <c r="J163" s="514" t="s">
        <v>13066</v>
      </c>
      <c r="K163" s="518"/>
      <c r="L163" s="518"/>
      <c r="M163" s="518"/>
      <c r="N163" s="518"/>
      <c r="O163" s="518" t="s">
        <v>15848</v>
      </c>
      <c r="P163" s="515"/>
      <c r="Q163" s="519"/>
      <c r="R163" s="512" t="s">
        <v>15399</v>
      </c>
      <c r="S163" s="511" t="s">
        <v>12768</v>
      </c>
      <c r="T163" s="511" t="s">
        <v>6120</v>
      </c>
      <c r="U163" s="517"/>
      <c r="V163" s="520">
        <v>481</v>
      </c>
      <c r="W163" s="521"/>
      <c r="X163" s="521">
        <v>0</v>
      </c>
      <c r="Y163" s="521"/>
      <c r="Z163" s="521"/>
      <c r="AA163" s="521"/>
      <c r="AB163" s="522" t="s">
        <v>15849</v>
      </c>
      <c r="AC163" s="507"/>
      <c r="AD163" s="507"/>
      <c r="AE163" s="507"/>
      <c r="AF163" s="507"/>
      <c r="AG163" s="507"/>
      <c r="AH163" s="507"/>
    </row>
    <row r="164" spans="1:34" s="272" customFormat="1" ht="94.5">
      <c r="A164" s="511" t="s">
        <v>2563</v>
      </c>
      <c r="B164" s="512" t="s">
        <v>1131</v>
      </c>
      <c r="C164" s="516" t="s">
        <v>2562</v>
      </c>
      <c r="D164" s="523"/>
      <c r="E164" s="512" t="s">
        <v>15640</v>
      </c>
      <c r="F164" s="512" t="s">
        <v>2563</v>
      </c>
      <c r="G164" s="512" t="s">
        <v>13459</v>
      </c>
      <c r="H164" s="513" t="s">
        <v>15850</v>
      </c>
      <c r="I164" s="514" t="s">
        <v>1839</v>
      </c>
      <c r="J164" s="514" t="s">
        <v>13847</v>
      </c>
      <c r="K164" s="518"/>
      <c r="L164" s="518"/>
      <c r="M164" s="518"/>
      <c r="N164" s="518"/>
      <c r="O164" s="518" t="s">
        <v>15851</v>
      </c>
      <c r="P164" s="515"/>
      <c r="Q164" s="519"/>
      <c r="R164" s="512" t="s">
        <v>2562</v>
      </c>
      <c r="S164" s="511" t="s">
        <v>12715</v>
      </c>
      <c r="T164" s="511" t="s">
        <v>13745</v>
      </c>
      <c r="U164" s="517"/>
      <c r="V164" s="520">
        <v>434</v>
      </c>
      <c r="W164" s="521"/>
      <c r="X164" s="521">
        <v>0</v>
      </c>
      <c r="Y164" s="521"/>
      <c r="Z164" s="521"/>
      <c r="AA164" s="521"/>
      <c r="AB164" s="522" t="s">
        <v>15852</v>
      </c>
      <c r="AC164" s="507"/>
      <c r="AD164" s="507"/>
      <c r="AE164" s="507"/>
      <c r="AF164" s="507"/>
      <c r="AG164" s="507"/>
      <c r="AH164" s="507"/>
    </row>
    <row r="165" spans="1:34" s="272" customFormat="1" ht="175.5">
      <c r="A165" s="511" t="s">
        <v>14272</v>
      </c>
      <c r="B165" s="512" t="s">
        <v>1131</v>
      </c>
      <c r="C165" s="516" t="s">
        <v>13153</v>
      </c>
      <c r="D165" s="523"/>
      <c r="E165" s="512" t="s">
        <v>15627</v>
      </c>
      <c r="F165" s="512" t="s">
        <v>14272</v>
      </c>
      <c r="G165" s="512" t="s">
        <v>13459</v>
      </c>
      <c r="H165" s="513" t="s">
        <v>15853</v>
      </c>
      <c r="I165" s="514" t="s">
        <v>15442</v>
      </c>
      <c r="J165" s="514" t="s">
        <v>13066</v>
      </c>
      <c r="K165" s="518"/>
      <c r="L165" s="518"/>
      <c r="M165" s="518"/>
      <c r="N165" s="518"/>
      <c r="O165" s="518" t="s">
        <v>15854</v>
      </c>
      <c r="P165" s="515"/>
      <c r="Q165" s="519"/>
      <c r="R165" s="512" t="s">
        <v>13153</v>
      </c>
      <c r="S165" s="511" t="s">
        <v>12768</v>
      </c>
      <c r="T165" s="511" t="s">
        <v>6120</v>
      </c>
      <c r="U165" s="517"/>
      <c r="V165" s="520">
        <v>479</v>
      </c>
      <c r="W165" s="521"/>
      <c r="X165" s="521">
        <v>0</v>
      </c>
      <c r="Y165" s="521"/>
      <c r="Z165" s="521"/>
      <c r="AA165" s="521"/>
      <c r="AB165" s="522" t="s">
        <v>15855</v>
      </c>
      <c r="AC165" s="507"/>
      <c r="AD165" s="507"/>
      <c r="AE165" s="507"/>
      <c r="AF165" s="507"/>
      <c r="AG165" s="507"/>
      <c r="AH165" s="507"/>
    </row>
    <row r="166" spans="1:34" s="272" customFormat="1" ht="54">
      <c r="A166" s="511" t="s">
        <v>13403</v>
      </c>
      <c r="B166" s="512" t="s">
        <v>1131</v>
      </c>
      <c r="C166" s="516" t="s">
        <v>13402</v>
      </c>
      <c r="D166" s="523"/>
      <c r="E166" s="512" t="s">
        <v>15693</v>
      </c>
      <c r="F166" s="512" t="s">
        <v>13403</v>
      </c>
      <c r="G166" s="512" t="s">
        <v>13459</v>
      </c>
      <c r="H166" s="513" t="s">
        <v>15856</v>
      </c>
      <c r="I166" s="514" t="s">
        <v>13404</v>
      </c>
      <c r="J166" s="514" t="s">
        <v>1749</v>
      </c>
      <c r="K166" s="518"/>
      <c r="L166" s="518"/>
      <c r="M166" s="518"/>
      <c r="N166" s="518"/>
      <c r="O166" s="518" t="s">
        <v>15857</v>
      </c>
      <c r="P166" s="515"/>
      <c r="Q166" s="519"/>
      <c r="R166" s="512" t="s">
        <v>13402</v>
      </c>
      <c r="S166" s="511" t="s">
        <v>12899</v>
      </c>
      <c r="T166" s="511" t="s">
        <v>12145</v>
      </c>
      <c r="U166" s="517"/>
      <c r="V166" s="520">
        <v>507</v>
      </c>
      <c r="W166" s="521"/>
      <c r="X166" s="521">
        <v>0</v>
      </c>
      <c r="Y166" s="521"/>
      <c r="Z166" s="521"/>
      <c r="AA166" s="521"/>
      <c r="AB166" s="522" t="s">
        <v>15858</v>
      </c>
      <c r="AC166" s="507"/>
      <c r="AD166" s="507"/>
      <c r="AE166" s="507"/>
      <c r="AF166" s="507"/>
      <c r="AG166" s="507"/>
      <c r="AH166" s="507"/>
    </row>
    <row r="167" spans="1:34" s="272" customFormat="1" ht="54">
      <c r="A167" s="511" t="s">
        <v>15404</v>
      </c>
      <c r="B167" s="512" t="s">
        <v>1131</v>
      </c>
      <c r="C167" s="516" t="s">
        <v>15403</v>
      </c>
      <c r="D167" s="523"/>
      <c r="E167" s="512" t="s">
        <v>15627</v>
      </c>
      <c r="F167" s="512" t="s">
        <v>15404</v>
      </c>
      <c r="G167" s="512" t="s">
        <v>13459</v>
      </c>
      <c r="H167" s="513" t="s">
        <v>15859</v>
      </c>
      <c r="I167" s="514" t="s">
        <v>15445</v>
      </c>
      <c r="J167" s="514" t="s">
        <v>13066</v>
      </c>
      <c r="K167" s="518"/>
      <c r="L167" s="518"/>
      <c r="M167" s="518"/>
      <c r="N167" s="518"/>
      <c r="O167" s="518" t="s">
        <v>15860</v>
      </c>
      <c r="P167" s="515"/>
      <c r="Q167" s="519"/>
      <c r="R167" s="512" t="s">
        <v>15403</v>
      </c>
      <c r="S167" s="511" t="s">
        <v>12768</v>
      </c>
      <c r="T167" s="511" t="s">
        <v>6120</v>
      </c>
      <c r="U167" s="517"/>
      <c r="V167" s="520">
        <v>485</v>
      </c>
      <c r="W167" s="521"/>
      <c r="X167" s="521">
        <v>0</v>
      </c>
      <c r="Y167" s="521"/>
      <c r="Z167" s="521"/>
      <c r="AA167" s="521"/>
      <c r="AB167" s="522" t="s">
        <v>15680</v>
      </c>
      <c r="AC167" s="507"/>
      <c r="AD167" s="507"/>
      <c r="AE167" s="507"/>
      <c r="AF167" s="507"/>
      <c r="AG167" s="507"/>
      <c r="AH167" s="507"/>
    </row>
    <row r="168" spans="1:34" s="272" customFormat="1" ht="40.5">
      <c r="A168" s="511" t="s">
        <v>14108</v>
      </c>
      <c r="B168" s="512" t="s">
        <v>1131</v>
      </c>
      <c r="C168" s="516" t="s">
        <v>14093</v>
      </c>
      <c r="D168" s="523"/>
      <c r="E168" s="512" t="s">
        <v>15861</v>
      </c>
      <c r="F168" s="512" t="s">
        <v>14108</v>
      </c>
      <c r="G168" s="512" t="s">
        <v>13459</v>
      </c>
      <c r="H168" s="513" t="s">
        <v>15862</v>
      </c>
      <c r="I168" s="514" t="s">
        <v>14120</v>
      </c>
      <c r="J168" s="514" t="s">
        <v>10275</v>
      </c>
      <c r="K168" s="518"/>
      <c r="L168" s="518"/>
      <c r="M168" s="518"/>
      <c r="N168" s="518"/>
      <c r="O168" s="518" t="s">
        <v>15860</v>
      </c>
      <c r="P168" s="515"/>
      <c r="Q168" s="519"/>
      <c r="R168" s="512" t="s">
        <v>14093</v>
      </c>
      <c r="S168" s="511" t="s">
        <v>12858</v>
      </c>
      <c r="T168" s="511" t="s">
        <v>10272</v>
      </c>
      <c r="U168" s="517"/>
      <c r="V168" s="520">
        <v>446</v>
      </c>
      <c r="W168" s="521"/>
      <c r="X168" s="521">
        <v>0</v>
      </c>
      <c r="Y168" s="521"/>
      <c r="Z168" s="521"/>
      <c r="AA168" s="521"/>
      <c r="AB168" s="522" t="s">
        <v>15863</v>
      </c>
      <c r="AC168" s="507"/>
      <c r="AD168" s="507"/>
      <c r="AE168" s="507"/>
      <c r="AF168" s="507"/>
      <c r="AG168" s="507"/>
      <c r="AH168" s="507"/>
    </row>
    <row r="169" spans="1:34" s="272" customFormat="1" ht="81">
      <c r="A169" s="511" t="s">
        <v>14043</v>
      </c>
      <c r="B169" s="512" t="s">
        <v>1133</v>
      </c>
      <c r="C169" s="516" t="s">
        <v>14042</v>
      </c>
      <c r="D169" s="523"/>
      <c r="E169" s="512" t="s">
        <v>15640</v>
      </c>
      <c r="F169" s="512" t="s">
        <v>14043</v>
      </c>
      <c r="G169" s="512" t="s">
        <v>13459</v>
      </c>
      <c r="H169" s="513" t="s">
        <v>15864</v>
      </c>
      <c r="I169" s="514" t="s">
        <v>14068</v>
      </c>
      <c r="J169" s="514" t="s">
        <v>13841</v>
      </c>
      <c r="K169" s="518"/>
      <c r="L169" s="518"/>
      <c r="M169" s="518"/>
      <c r="N169" s="518"/>
      <c r="O169" s="518" t="s">
        <v>15860</v>
      </c>
      <c r="P169" s="515"/>
      <c r="Q169" s="519"/>
      <c r="R169" s="512" t="s">
        <v>14042</v>
      </c>
      <c r="S169" s="511" t="s">
        <v>12715</v>
      </c>
      <c r="T169" s="511" t="s">
        <v>13739</v>
      </c>
      <c r="U169" s="517"/>
      <c r="V169" s="520">
        <v>553</v>
      </c>
      <c r="W169" s="521"/>
      <c r="X169" s="521">
        <v>0</v>
      </c>
      <c r="Y169" s="521"/>
      <c r="Z169" s="521"/>
      <c r="AA169" s="521"/>
      <c r="AB169" s="522" t="s">
        <v>15865</v>
      </c>
      <c r="AC169" s="507"/>
      <c r="AD169" s="507"/>
      <c r="AE169" s="507"/>
      <c r="AF169" s="507"/>
      <c r="AG169" s="507"/>
      <c r="AH169" s="507"/>
    </row>
    <row r="170" spans="1:34" s="272" customFormat="1" ht="54">
      <c r="A170" s="511" t="s">
        <v>14050</v>
      </c>
      <c r="B170" s="512" t="s">
        <v>1133</v>
      </c>
      <c r="C170" s="516" t="s">
        <v>14049</v>
      </c>
      <c r="D170" s="523"/>
      <c r="E170" s="512" t="s">
        <v>15763</v>
      </c>
      <c r="F170" s="512" t="s">
        <v>14050</v>
      </c>
      <c r="G170" s="512" t="s">
        <v>13459</v>
      </c>
      <c r="H170" s="513" t="s">
        <v>15866</v>
      </c>
      <c r="I170" s="514" t="s">
        <v>14063</v>
      </c>
      <c r="J170" s="514" t="s">
        <v>11694</v>
      </c>
      <c r="K170" s="518"/>
      <c r="L170" s="518"/>
      <c r="M170" s="518"/>
      <c r="N170" s="518"/>
      <c r="O170" s="518" t="s">
        <v>15867</v>
      </c>
      <c r="P170" s="515"/>
      <c r="Q170" s="519"/>
      <c r="R170" s="512" t="s">
        <v>14049</v>
      </c>
      <c r="S170" s="511" t="s">
        <v>12894</v>
      </c>
      <c r="T170" s="511" t="s">
        <v>11693</v>
      </c>
      <c r="U170" s="517"/>
      <c r="V170" s="520">
        <v>585</v>
      </c>
      <c r="W170" s="521"/>
      <c r="X170" s="521">
        <v>0</v>
      </c>
      <c r="Y170" s="521"/>
      <c r="Z170" s="521"/>
      <c r="AA170" s="521"/>
      <c r="AB170" s="522" t="s">
        <v>15868</v>
      </c>
      <c r="AC170" s="507"/>
      <c r="AD170" s="507"/>
      <c r="AE170" s="507"/>
      <c r="AF170" s="507"/>
      <c r="AG170" s="507"/>
      <c r="AH170" s="507"/>
    </row>
    <row r="171" spans="1:34" s="272" customFormat="1" ht="108">
      <c r="A171" s="511" t="s">
        <v>15386</v>
      </c>
      <c r="B171" s="512" t="s">
        <v>1131</v>
      </c>
      <c r="C171" s="516" t="s">
        <v>15385</v>
      </c>
      <c r="D171" s="523"/>
      <c r="E171" s="512" t="s">
        <v>15731</v>
      </c>
      <c r="F171" s="512" t="s">
        <v>15386</v>
      </c>
      <c r="G171" s="512" t="s">
        <v>13459</v>
      </c>
      <c r="H171" s="513" t="s">
        <v>15609</v>
      </c>
      <c r="I171" s="514" t="s">
        <v>15439</v>
      </c>
      <c r="J171" s="514" t="s">
        <v>1683</v>
      </c>
      <c r="K171" s="518"/>
      <c r="L171" s="518"/>
      <c r="M171" s="518"/>
      <c r="N171" s="518"/>
      <c r="O171" s="518" t="s">
        <v>15860</v>
      </c>
      <c r="P171" s="515"/>
      <c r="Q171" s="519"/>
      <c r="R171" s="512" t="s">
        <v>15385</v>
      </c>
      <c r="S171" s="511" t="s">
        <v>12698</v>
      </c>
      <c r="T171" s="511" t="s">
        <v>3499</v>
      </c>
      <c r="U171" s="517"/>
      <c r="V171" s="520">
        <v>420</v>
      </c>
      <c r="W171" s="521"/>
      <c r="X171" s="521">
        <v>0</v>
      </c>
      <c r="Y171" s="521"/>
      <c r="Z171" s="521"/>
      <c r="AA171" s="521"/>
      <c r="AB171" s="522" t="s">
        <v>15869</v>
      </c>
      <c r="AC171" s="507"/>
      <c r="AD171" s="507"/>
      <c r="AE171" s="507"/>
      <c r="AF171" s="507"/>
      <c r="AG171" s="507"/>
      <c r="AH171" s="507"/>
    </row>
    <row r="172" spans="1:34" s="272" customFormat="1" ht="27">
      <c r="A172" s="539"/>
      <c r="B172" s="525" t="s">
        <v>1131</v>
      </c>
      <c r="C172" s="529" t="s">
        <v>1034</v>
      </c>
      <c r="D172" s="538"/>
      <c r="E172" s="525" t="s">
        <v>880</v>
      </c>
      <c r="F172" s="525" t="s">
        <v>776</v>
      </c>
      <c r="G172" s="525" t="s">
        <v>13459</v>
      </c>
      <c r="H172" s="526">
        <v>0</v>
      </c>
      <c r="I172" s="527" t="s">
        <v>1799</v>
      </c>
      <c r="J172" s="527" t="s">
        <v>9323</v>
      </c>
      <c r="K172" s="532"/>
      <c r="L172" s="532"/>
      <c r="M172" s="532"/>
      <c r="N172" s="532"/>
      <c r="O172" s="532"/>
      <c r="P172" s="528"/>
      <c r="Q172" s="533"/>
      <c r="R172" s="525" t="s">
        <v>1034</v>
      </c>
      <c r="S172" s="530" t="s">
        <v>12840</v>
      </c>
      <c r="T172" s="530" t="s">
        <v>9322</v>
      </c>
      <c r="U172" s="531"/>
      <c r="V172" s="534">
        <v>460</v>
      </c>
      <c r="W172" s="535"/>
      <c r="X172" s="535">
        <v>0</v>
      </c>
      <c r="Y172" s="535"/>
      <c r="Z172" s="535"/>
      <c r="AA172" s="536"/>
      <c r="AB172" s="537" t="s">
        <v>15612</v>
      </c>
      <c r="AC172" s="536"/>
      <c r="AD172" s="536"/>
      <c r="AE172" s="536"/>
      <c r="AF172" s="536"/>
      <c r="AG172" s="536"/>
      <c r="AH172" s="536"/>
    </row>
    <row r="173" spans="1:34" s="272" customFormat="1" ht="54">
      <c r="A173" s="554"/>
      <c r="B173" s="540" t="s">
        <v>1131</v>
      </c>
      <c r="C173" s="544" t="s">
        <v>13149</v>
      </c>
      <c r="D173" s="553"/>
      <c r="E173" s="540" t="s">
        <v>1095</v>
      </c>
      <c r="F173" s="540" t="s">
        <v>1830</v>
      </c>
      <c r="G173" s="540" t="s">
        <v>13459</v>
      </c>
      <c r="H173" s="541">
        <v>0</v>
      </c>
      <c r="I173" s="542" t="s">
        <v>1831</v>
      </c>
      <c r="J173" s="542" t="s">
        <v>3190</v>
      </c>
      <c r="K173" s="547"/>
      <c r="L173" s="547"/>
      <c r="M173" s="547"/>
      <c r="N173" s="547"/>
      <c r="O173" s="547"/>
      <c r="P173" s="543"/>
      <c r="Q173" s="548"/>
      <c r="R173" s="540" t="s">
        <v>13149</v>
      </c>
      <c r="S173" s="545" t="s">
        <v>12687</v>
      </c>
      <c r="T173" s="545" t="s">
        <v>3189</v>
      </c>
      <c r="U173" s="546"/>
      <c r="V173" s="549">
        <v>462</v>
      </c>
      <c r="W173" s="550"/>
      <c r="X173" s="550">
        <v>0</v>
      </c>
      <c r="Y173" s="550"/>
      <c r="Z173" s="550"/>
      <c r="AA173" s="551"/>
      <c r="AB173" s="552" t="s">
        <v>15666</v>
      </c>
      <c r="AC173" s="551"/>
      <c r="AD173" s="551"/>
      <c r="AE173" s="551"/>
      <c r="AF173" s="551"/>
      <c r="AG173" s="551"/>
      <c r="AH173" s="551"/>
    </row>
    <row r="174" spans="1:34" s="272" customFormat="1" ht="40.5">
      <c r="A174" s="554"/>
      <c r="B174" s="540" t="s">
        <v>1131</v>
      </c>
      <c r="C174" s="544" t="s">
        <v>2154</v>
      </c>
      <c r="D174" s="553"/>
      <c r="E174" s="540" t="s">
        <v>2461</v>
      </c>
      <c r="F174" s="540" t="s">
        <v>780</v>
      </c>
      <c r="G174" s="540" t="s">
        <v>13459</v>
      </c>
      <c r="H174" s="541">
        <v>0</v>
      </c>
      <c r="I174" s="542" t="s">
        <v>1782</v>
      </c>
      <c r="J174" s="542" t="s">
        <v>1782</v>
      </c>
      <c r="K174" s="547"/>
      <c r="L174" s="547"/>
      <c r="M174" s="547"/>
      <c r="N174" s="547"/>
      <c r="O174" s="547"/>
      <c r="P174" s="543"/>
      <c r="Q174" s="548"/>
      <c r="R174" s="540" t="s">
        <v>14029</v>
      </c>
      <c r="S174" s="545" t="s">
        <v>12696</v>
      </c>
      <c r="T174" s="545" t="s">
        <v>3448</v>
      </c>
      <c r="U174" s="546"/>
      <c r="V174" s="549">
        <v>478</v>
      </c>
      <c r="W174" s="550"/>
      <c r="X174" s="550">
        <v>0</v>
      </c>
      <c r="Y174" s="550"/>
      <c r="Z174" s="550"/>
      <c r="AA174" s="551"/>
      <c r="AB174" s="552" t="s">
        <v>15870</v>
      </c>
      <c r="AC174" s="551"/>
      <c r="AD174" s="551"/>
      <c r="AE174" s="551"/>
      <c r="AF174" s="551"/>
      <c r="AG174" s="551"/>
      <c r="AH174" s="551"/>
    </row>
    <row r="175" spans="1:34" s="272" customFormat="1" ht="121.5">
      <c r="A175" s="554"/>
      <c r="B175" s="540" t="s">
        <v>1131</v>
      </c>
      <c r="C175" s="544" t="s">
        <v>2369</v>
      </c>
      <c r="D175" s="553"/>
      <c r="E175" s="540" t="s">
        <v>1105</v>
      </c>
      <c r="F175" s="540" t="s">
        <v>784</v>
      </c>
      <c r="G175" s="540" t="s">
        <v>13459</v>
      </c>
      <c r="H175" s="541">
        <v>0</v>
      </c>
      <c r="I175" s="542" t="s">
        <v>1808</v>
      </c>
      <c r="J175" s="542" t="s">
        <v>13066</v>
      </c>
      <c r="K175" s="547"/>
      <c r="L175" s="547"/>
      <c r="M175" s="547"/>
      <c r="N175" s="547"/>
      <c r="O175" s="547"/>
      <c r="P175" s="543"/>
      <c r="Q175" s="548"/>
      <c r="R175" s="540" t="s">
        <v>14025</v>
      </c>
      <c r="S175" s="545" t="s">
        <v>12768</v>
      </c>
      <c r="T175" s="545" t="s">
        <v>6120</v>
      </c>
      <c r="U175" s="546"/>
      <c r="V175" s="549">
        <v>445</v>
      </c>
      <c r="W175" s="550"/>
      <c r="X175" s="550">
        <v>0</v>
      </c>
      <c r="Y175" s="550"/>
      <c r="Z175" s="550"/>
      <c r="AA175" s="551"/>
      <c r="AB175" s="552" t="s">
        <v>15871</v>
      </c>
      <c r="AC175" s="551"/>
      <c r="AD175" s="551"/>
      <c r="AE175" s="551"/>
      <c r="AF175" s="551"/>
      <c r="AG175" s="551"/>
      <c r="AH175" s="551"/>
    </row>
    <row r="176" spans="1:34" s="272" customFormat="1" ht="108">
      <c r="A176" s="570" t="s">
        <v>798</v>
      </c>
      <c r="B176" s="556" t="s">
        <v>1133</v>
      </c>
      <c r="C176" s="560" t="s">
        <v>1381</v>
      </c>
      <c r="D176" s="569"/>
      <c r="E176" s="556" t="s">
        <v>15640</v>
      </c>
      <c r="F176" s="556" t="s">
        <v>798</v>
      </c>
      <c r="G176" s="556" t="s">
        <v>13459</v>
      </c>
      <c r="H176" s="557" t="s">
        <v>15717</v>
      </c>
      <c r="I176" s="558" t="s">
        <v>1752</v>
      </c>
      <c r="J176" s="558" t="s">
        <v>13846</v>
      </c>
      <c r="K176" s="563" t="s">
        <v>15872</v>
      </c>
      <c r="L176" s="563" t="s">
        <v>15873</v>
      </c>
      <c r="M176" s="563"/>
      <c r="N176" s="563"/>
      <c r="O176" s="563"/>
      <c r="P176" s="559"/>
      <c r="Q176" s="564"/>
      <c r="R176" s="556" t="s">
        <v>1381</v>
      </c>
      <c r="S176" s="561" t="s">
        <v>12715</v>
      </c>
      <c r="T176" s="561" t="s">
        <v>13744</v>
      </c>
      <c r="U176" s="562"/>
      <c r="V176" s="565">
        <v>569</v>
      </c>
      <c r="W176" s="566"/>
      <c r="X176" s="566">
        <v>0</v>
      </c>
      <c r="Y176" s="566"/>
      <c r="Z176" s="566"/>
      <c r="AA176" s="567"/>
      <c r="AB176" s="568" t="s">
        <v>15719</v>
      </c>
      <c r="AC176" s="567"/>
      <c r="AD176" s="567"/>
      <c r="AE176" s="567"/>
      <c r="AF176" s="567"/>
      <c r="AG176" s="567"/>
      <c r="AH176" s="567"/>
    </row>
    <row r="177" spans="1:34" s="272" customFormat="1" ht="108">
      <c r="A177" s="570" t="s">
        <v>13395</v>
      </c>
      <c r="B177" s="556" t="s">
        <v>1130</v>
      </c>
      <c r="C177" s="560" t="s">
        <v>13394</v>
      </c>
      <c r="D177" s="569"/>
      <c r="E177" s="556" t="s">
        <v>15640</v>
      </c>
      <c r="F177" s="556" t="s">
        <v>13395</v>
      </c>
      <c r="G177" s="556" t="s">
        <v>13459</v>
      </c>
      <c r="H177" s="557" t="s">
        <v>15874</v>
      </c>
      <c r="I177" s="558" t="s">
        <v>1788</v>
      </c>
      <c r="J177" s="558" t="s">
        <v>13846</v>
      </c>
      <c r="K177" s="563" t="s">
        <v>15875</v>
      </c>
      <c r="L177" s="563" t="s">
        <v>15876</v>
      </c>
      <c r="M177" s="563"/>
      <c r="N177" s="563"/>
      <c r="O177" s="563"/>
      <c r="P177" s="559"/>
      <c r="Q177" s="564"/>
      <c r="R177" s="556" t="s">
        <v>13394</v>
      </c>
      <c r="S177" s="561" t="s">
        <v>12715</v>
      </c>
      <c r="T177" s="561" t="s">
        <v>13744</v>
      </c>
      <c r="U177" s="562"/>
      <c r="V177" s="565">
        <v>108</v>
      </c>
      <c r="W177" s="566"/>
      <c r="X177" s="566">
        <v>0</v>
      </c>
      <c r="Y177" s="566"/>
      <c r="Z177" s="566"/>
      <c r="AA177" s="567"/>
      <c r="AB177" s="568" t="s">
        <v>15877</v>
      </c>
      <c r="AC177" s="567"/>
      <c r="AD177" s="567"/>
      <c r="AE177" s="567"/>
      <c r="AF177" s="567"/>
      <c r="AG177" s="567"/>
      <c r="AH177" s="567"/>
    </row>
    <row r="178" spans="1:34" s="272" customFormat="1" ht="27">
      <c r="A178" s="570" t="s">
        <v>686</v>
      </c>
      <c r="B178" s="556" t="s">
        <v>1130</v>
      </c>
      <c r="C178" s="560" t="s">
        <v>908</v>
      </c>
      <c r="D178" s="569"/>
      <c r="E178" s="556" t="s">
        <v>15683</v>
      </c>
      <c r="F178" s="556" t="s">
        <v>686</v>
      </c>
      <c r="G178" s="556" t="s">
        <v>13459</v>
      </c>
      <c r="H178" s="557" t="s">
        <v>15878</v>
      </c>
      <c r="I178" s="558" t="s">
        <v>1603</v>
      </c>
      <c r="J178" s="558" t="s">
        <v>1603</v>
      </c>
      <c r="K178" s="563" t="s">
        <v>15609</v>
      </c>
      <c r="L178" s="563" t="s">
        <v>15879</v>
      </c>
      <c r="M178" s="563"/>
      <c r="N178" s="563"/>
      <c r="O178" s="563"/>
      <c r="P178" s="559"/>
      <c r="Q178" s="564"/>
      <c r="R178" s="556" t="s">
        <v>908</v>
      </c>
      <c r="S178" s="561" t="s">
        <v>12781</v>
      </c>
      <c r="T178" s="561" t="s">
        <v>6802</v>
      </c>
      <c r="U178" s="562"/>
      <c r="V178" s="565">
        <v>118</v>
      </c>
      <c r="W178" s="566"/>
      <c r="X178" s="566">
        <v>0</v>
      </c>
      <c r="Y178" s="566"/>
      <c r="Z178" s="566"/>
      <c r="AA178" s="567"/>
      <c r="AB178" s="568" t="s">
        <v>15880</v>
      </c>
      <c r="AC178" s="567"/>
      <c r="AD178" s="567"/>
      <c r="AE178" s="567"/>
      <c r="AF178" s="567"/>
      <c r="AG178" s="567"/>
      <c r="AH178" s="567"/>
    </row>
    <row r="179" spans="1:34" s="272" customFormat="1" ht="108">
      <c r="A179" s="570" t="s">
        <v>657</v>
      </c>
      <c r="B179" s="556" t="s">
        <v>1130</v>
      </c>
      <c r="C179" s="560" t="s">
        <v>625</v>
      </c>
      <c r="D179" s="569"/>
      <c r="E179" s="556" t="s">
        <v>15881</v>
      </c>
      <c r="F179" s="556" t="s">
        <v>657</v>
      </c>
      <c r="G179" s="556" t="s">
        <v>13459</v>
      </c>
      <c r="H179" s="557" t="s">
        <v>15882</v>
      </c>
      <c r="I179" s="558" t="s">
        <v>1562</v>
      </c>
      <c r="J179" s="558" t="s">
        <v>11478</v>
      </c>
      <c r="K179" s="563" t="s">
        <v>15883</v>
      </c>
      <c r="L179" s="563" t="s">
        <v>15884</v>
      </c>
      <c r="M179" s="563"/>
      <c r="N179" s="563"/>
      <c r="O179" s="563"/>
      <c r="P179" s="559"/>
      <c r="Q179" s="564"/>
      <c r="R179" s="556" t="s">
        <v>625</v>
      </c>
      <c r="S179" s="561" t="s">
        <v>12891</v>
      </c>
      <c r="T179" s="561" t="s">
        <v>11477</v>
      </c>
      <c r="U179" s="562"/>
      <c r="V179" s="565">
        <v>31</v>
      </c>
      <c r="W179" s="566"/>
      <c r="X179" s="566">
        <v>0</v>
      </c>
      <c r="Y179" s="566"/>
      <c r="Z179" s="566"/>
      <c r="AA179" s="567"/>
      <c r="AB179" s="568" t="s">
        <v>15885</v>
      </c>
      <c r="AC179" s="567"/>
      <c r="AD179" s="567"/>
      <c r="AE179" s="567"/>
      <c r="AF179" s="567"/>
      <c r="AG179" s="567"/>
      <c r="AH179" s="567"/>
    </row>
    <row r="180" spans="1:34" s="272" customFormat="1" ht="67.5">
      <c r="A180" s="570" t="s">
        <v>793</v>
      </c>
      <c r="B180" s="556" t="s">
        <v>1133</v>
      </c>
      <c r="C180" s="560" t="s">
        <v>148</v>
      </c>
      <c r="D180" s="569"/>
      <c r="E180" s="556" t="s">
        <v>15693</v>
      </c>
      <c r="F180" s="556" t="s">
        <v>793</v>
      </c>
      <c r="G180" s="556" t="s">
        <v>13459</v>
      </c>
      <c r="H180" s="557" t="s">
        <v>15886</v>
      </c>
      <c r="I180" s="558" t="s">
        <v>1837</v>
      </c>
      <c r="J180" s="558" t="s">
        <v>1838</v>
      </c>
      <c r="K180" s="563" t="s">
        <v>15887</v>
      </c>
      <c r="L180" s="563" t="s">
        <v>15888</v>
      </c>
      <c r="M180" s="563"/>
      <c r="N180" s="563"/>
      <c r="O180" s="563"/>
      <c r="P180" s="559"/>
      <c r="Q180" s="564"/>
      <c r="R180" s="556" t="s">
        <v>148</v>
      </c>
      <c r="S180" s="561" t="s">
        <v>12899</v>
      </c>
      <c r="T180" s="561" t="s">
        <v>12089</v>
      </c>
      <c r="U180" s="562"/>
      <c r="V180" s="565">
        <v>583</v>
      </c>
      <c r="W180" s="566"/>
      <c r="X180" s="566">
        <v>0</v>
      </c>
      <c r="Y180" s="566"/>
      <c r="Z180" s="566"/>
      <c r="AA180" s="567"/>
      <c r="AB180" s="568" t="s">
        <v>15889</v>
      </c>
      <c r="AC180" s="567"/>
      <c r="AD180" s="567"/>
      <c r="AE180" s="567"/>
      <c r="AF180" s="567"/>
      <c r="AG180" s="567"/>
      <c r="AH180" s="567"/>
    </row>
    <row r="181" spans="1:34" s="272" customFormat="1" ht="94.5">
      <c r="A181" s="570" t="s">
        <v>752</v>
      </c>
      <c r="B181" s="556" t="s">
        <v>1132</v>
      </c>
      <c r="C181" s="560" t="s">
        <v>4</v>
      </c>
      <c r="D181" s="569"/>
      <c r="E181" s="556" t="s">
        <v>15640</v>
      </c>
      <c r="F181" s="556" t="s">
        <v>752</v>
      </c>
      <c r="G181" s="556" t="s">
        <v>13459</v>
      </c>
      <c r="H181" s="557" t="s">
        <v>15890</v>
      </c>
      <c r="I181" s="558" t="s">
        <v>1731</v>
      </c>
      <c r="J181" s="558" t="s">
        <v>13842</v>
      </c>
      <c r="K181" s="563" t="s">
        <v>15891</v>
      </c>
      <c r="L181" s="563" t="s">
        <v>15892</v>
      </c>
      <c r="M181" s="563"/>
      <c r="N181" s="563"/>
      <c r="O181" s="563"/>
      <c r="P181" s="559"/>
      <c r="Q181" s="564"/>
      <c r="R181" s="556" t="s">
        <v>4</v>
      </c>
      <c r="S181" s="561" t="s">
        <v>12715</v>
      </c>
      <c r="T181" s="561" t="s">
        <v>13740</v>
      </c>
      <c r="U181" s="562"/>
      <c r="V181" s="565">
        <v>335</v>
      </c>
      <c r="W181" s="566"/>
      <c r="X181" s="566">
        <v>0</v>
      </c>
      <c r="Y181" s="566"/>
      <c r="Z181" s="566"/>
      <c r="AA181" s="567"/>
      <c r="AB181" s="568" t="s">
        <v>15893</v>
      </c>
      <c r="AC181" s="567"/>
      <c r="AD181" s="567"/>
      <c r="AE181" s="567"/>
      <c r="AF181" s="567"/>
      <c r="AG181" s="567"/>
      <c r="AH181" s="567"/>
    </row>
    <row r="182" spans="1:34" s="272" customFormat="1" ht="54">
      <c r="A182" s="570" t="s">
        <v>753</v>
      </c>
      <c r="B182" s="556" t="s">
        <v>1132</v>
      </c>
      <c r="C182" s="560" t="s">
        <v>46</v>
      </c>
      <c r="D182" s="569"/>
      <c r="E182" s="556" t="s">
        <v>15640</v>
      </c>
      <c r="F182" s="556" t="s">
        <v>753</v>
      </c>
      <c r="G182" s="556" t="s">
        <v>13459</v>
      </c>
      <c r="H182" s="557" t="s">
        <v>15894</v>
      </c>
      <c r="I182" s="558" t="s">
        <v>1731</v>
      </c>
      <c r="J182" s="558" t="s">
        <v>13842</v>
      </c>
      <c r="K182" s="563" t="s">
        <v>15895</v>
      </c>
      <c r="L182" s="563" t="s">
        <v>15896</v>
      </c>
      <c r="M182" s="563"/>
      <c r="N182" s="563"/>
      <c r="O182" s="563"/>
      <c r="P182" s="559"/>
      <c r="Q182" s="564"/>
      <c r="R182" s="556" t="s">
        <v>46</v>
      </c>
      <c r="S182" s="561" t="s">
        <v>12715</v>
      </c>
      <c r="T182" s="561" t="s">
        <v>13740</v>
      </c>
      <c r="U182" s="562"/>
      <c r="V182" s="565">
        <v>337</v>
      </c>
      <c r="W182" s="566"/>
      <c r="X182" s="566">
        <v>0</v>
      </c>
      <c r="Y182" s="566"/>
      <c r="Z182" s="566"/>
      <c r="AA182" s="567"/>
      <c r="AB182" s="568" t="s">
        <v>15897</v>
      </c>
      <c r="AC182" s="567"/>
      <c r="AD182" s="567"/>
      <c r="AE182" s="567"/>
      <c r="AF182" s="567"/>
      <c r="AG182" s="567"/>
      <c r="AH182" s="567"/>
    </row>
    <row r="183" spans="1:34" s="272" customFormat="1" ht="40.5">
      <c r="A183" s="570" t="s">
        <v>792</v>
      </c>
      <c r="B183" s="556" t="s">
        <v>1133</v>
      </c>
      <c r="C183" s="560" t="s">
        <v>14037</v>
      </c>
      <c r="D183" s="569"/>
      <c r="E183" s="556" t="s">
        <v>15683</v>
      </c>
      <c r="F183" s="556" t="s">
        <v>792</v>
      </c>
      <c r="G183" s="556" t="s">
        <v>13459</v>
      </c>
      <c r="H183" s="557" t="s">
        <v>15684</v>
      </c>
      <c r="I183" s="558" t="s">
        <v>2148</v>
      </c>
      <c r="J183" s="558" t="s">
        <v>2149</v>
      </c>
      <c r="K183" s="563" t="s">
        <v>15898</v>
      </c>
      <c r="L183" s="563" t="s">
        <v>15899</v>
      </c>
      <c r="M183" s="563"/>
      <c r="N183" s="563"/>
      <c r="O183" s="563"/>
      <c r="P183" s="559"/>
      <c r="Q183" s="564"/>
      <c r="R183" s="556" t="s">
        <v>14037</v>
      </c>
      <c r="S183" s="561" t="s">
        <v>12781</v>
      </c>
      <c r="T183" s="561" t="s">
        <v>6747</v>
      </c>
      <c r="U183" s="562"/>
      <c r="V183" s="565">
        <v>533</v>
      </c>
      <c r="W183" s="566"/>
      <c r="X183" s="566">
        <v>0</v>
      </c>
      <c r="Y183" s="566"/>
      <c r="Z183" s="566"/>
      <c r="AA183" s="567"/>
      <c r="AB183" s="568" t="s">
        <v>15686</v>
      </c>
      <c r="AC183" s="567"/>
      <c r="AD183" s="567"/>
      <c r="AE183" s="567"/>
      <c r="AF183" s="567"/>
      <c r="AG183" s="567"/>
      <c r="AH183" s="567"/>
    </row>
    <row r="184" spans="1:34" s="272" customFormat="1" ht="67.5">
      <c r="A184" s="570" t="s">
        <v>14040</v>
      </c>
      <c r="B184" s="556" t="s">
        <v>1133</v>
      </c>
      <c r="C184" s="560" t="s">
        <v>14038</v>
      </c>
      <c r="D184" s="569"/>
      <c r="E184" s="556" t="s">
        <v>15640</v>
      </c>
      <c r="F184" s="556" t="s">
        <v>14040</v>
      </c>
      <c r="G184" s="556" t="s">
        <v>13459</v>
      </c>
      <c r="H184" s="557" t="s">
        <v>15900</v>
      </c>
      <c r="I184" s="558" t="s">
        <v>1622</v>
      </c>
      <c r="J184" s="558" t="s">
        <v>13846</v>
      </c>
      <c r="K184" s="563" t="s">
        <v>15901</v>
      </c>
      <c r="L184" s="563" t="s">
        <v>15902</v>
      </c>
      <c r="M184" s="563"/>
      <c r="N184" s="563"/>
      <c r="O184" s="563"/>
      <c r="P184" s="559"/>
      <c r="Q184" s="564"/>
      <c r="R184" s="556" t="s">
        <v>15413</v>
      </c>
      <c r="S184" s="561" t="s">
        <v>12715</v>
      </c>
      <c r="T184" s="561" t="s">
        <v>13744</v>
      </c>
      <c r="U184" s="562"/>
      <c r="V184" s="565">
        <v>546</v>
      </c>
      <c r="W184" s="566"/>
      <c r="X184" s="566">
        <v>0</v>
      </c>
      <c r="Y184" s="566"/>
      <c r="Z184" s="566"/>
      <c r="AA184" s="567"/>
      <c r="AB184" s="568" t="s">
        <v>15903</v>
      </c>
      <c r="AC184" s="567"/>
      <c r="AD184" s="567"/>
      <c r="AE184" s="567"/>
      <c r="AF184" s="567"/>
      <c r="AG184" s="567"/>
      <c r="AH184" s="567"/>
    </row>
    <row r="185" spans="1:34" s="272" customFormat="1" ht="54">
      <c r="A185" s="570" t="s">
        <v>2557</v>
      </c>
      <c r="B185" s="556" t="s">
        <v>1132</v>
      </c>
      <c r="C185" s="560" t="s">
        <v>2157</v>
      </c>
      <c r="D185" s="569"/>
      <c r="E185" s="556" t="s">
        <v>15683</v>
      </c>
      <c r="F185" s="556" t="s">
        <v>2557</v>
      </c>
      <c r="G185" s="556" t="s">
        <v>13459</v>
      </c>
      <c r="H185" s="557" t="s">
        <v>15904</v>
      </c>
      <c r="I185" s="558" t="s">
        <v>1560</v>
      </c>
      <c r="J185" s="558" t="s">
        <v>1561</v>
      </c>
      <c r="K185" s="563" t="s">
        <v>15905</v>
      </c>
      <c r="L185" s="563" t="s">
        <v>15906</v>
      </c>
      <c r="M185" s="563"/>
      <c r="N185" s="563"/>
      <c r="O185" s="563"/>
      <c r="P185" s="559"/>
      <c r="Q185" s="564"/>
      <c r="R185" s="556" t="s">
        <v>2157</v>
      </c>
      <c r="S185" s="561" t="s">
        <v>12781</v>
      </c>
      <c r="T185" s="561" t="s">
        <v>6806</v>
      </c>
      <c r="U185" s="562"/>
      <c r="V185" s="565">
        <v>315</v>
      </c>
      <c r="W185" s="566"/>
      <c r="X185" s="566">
        <v>0</v>
      </c>
      <c r="Y185" s="566"/>
      <c r="Z185" s="566"/>
      <c r="AA185" s="567"/>
      <c r="AB185" s="568" t="s">
        <v>15907</v>
      </c>
      <c r="AC185" s="567"/>
      <c r="AD185" s="567"/>
      <c r="AE185" s="567"/>
      <c r="AF185" s="567"/>
      <c r="AG185" s="567"/>
      <c r="AH185" s="567"/>
    </row>
    <row r="186" spans="1:34" s="272" customFormat="1" ht="81">
      <c r="A186" s="570" t="s">
        <v>716</v>
      </c>
      <c r="B186" s="556" t="s">
        <v>1130</v>
      </c>
      <c r="C186" s="560" t="s">
        <v>2171</v>
      </c>
      <c r="D186" s="569"/>
      <c r="E186" s="556" t="s">
        <v>15683</v>
      </c>
      <c r="F186" s="556" t="s">
        <v>716</v>
      </c>
      <c r="G186" s="556" t="s">
        <v>13459</v>
      </c>
      <c r="H186" s="557" t="s">
        <v>15908</v>
      </c>
      <c r="I186" s="558" t="s">
        <v>1643</v>
      </c>
      <c r="J186" s="558" t="s">
        <v>1644</v>
      </c>
      <c r="K186" s="563" t="s">
        <v>15909</v>
      </c>
      <c r="L186" s="563" t="s">
        <v>15910</v>
      </c>
      <c r="M186" s="563"/>
      <c r="N186" s="563"/>
      <c r="O186" s="563"/>
      <c r="P186" s="559"/>
      <c r="Q186" s="564"/>
      <c r="R186" s="556" t="s">
        <v>2171</v>
      </c>
      <c r="S186" s="561" t="s">
        <v>12781</v>
      </c>
      <c r="T186" s="561" t="s">
        <v>6789</v>
      </c>
      <c r="U186" s="562"/>
      <c r="V186" s="565">
        <v>193</v>
      </c>
      <c r="W186" s="566"/>
      <c r="X186" s="566">
        <v>0</v>
      </c>
      <c r="Y186" s="566"/>
      <c r="Z186" s="566"/>
      <c r="AA186" s="567"/>
      <c r="AB186" s="568" t="s">
        <v>15911</v>
      </c>
      <c r="AC186" s="567"/>
      <c r="AD186" s="567"/>
      <c r="AE186" s="567"/>
      <c r="AF186" s="567"/>
      <c r="AG186" s="567"/>
      <c r="AH186" s="567"/>
    </row>
    <row r="187" spans="1:34" s="272" customFormat="1" ht="148.5">
      <c r="A187" s="570" t="s">
        <v>717</v>
      </c>
      <c r="B187" s="556" t="s">
        <v>1130</v>
      </c>
      <c r="C187" s="560" t="s">
        <v>2276</v>
      </c>
      <c r="D187" s="569"/>
      <c r="E187" s="556" t="s">
        <v>15832</v>
      </c>
      <c r="F187" s="556" t="s">
        <v>717</v>
      </c>
      <c r="G187" s="556" t="s">
        <v>13459</v>
      </c>
      <c r="H187" s="557" t="s">
        <v>15912</v>
      </c>
      <c r="I187" s="558" t="s">
        <v>1645</v>
      </c>
      <c r="J187" s="558" t="s">
        <v>10245</v>
      </c>
      <c r="K187" s="563" t="s">
        <v>15913</v>
      </c>
      <c r="L187" s="563" t="s">
        <v>15914</v>
      </c>
      <c r="M187" s="563"/>
      <c r="N187" s="563"/>
      <c r="O187" s="563"/>
      <c r="P187" s="559"/>
      <c r="Q187" s="564"/>
      <c r="R187" s="556" t="s">
        <v>2276</v>
      </c>
      <c r="S187" s="561" t="s">
        <v>12857</v>
      </c>
      <c r="T187" s="561" t="s">
        <v>10243</v>
      </c>
      <c r="U187" s="562"/>
      <c r="V187" s="565">
        <v>194</v>
      </c>
      <c r="W187" s="566"/>
      <c r="X187" s="566">
        <v>0</v>
      </c>
      <c r="Y187" s="566"/>
      <c r="Z187" s="566"/>
      <c r="AA187" s="567"/>
      <c r="AB187" s="568" t="s">
        <v>15915</v>
      </c>
      <c r="AC187" s="567"/>
      <c r="AD187" s="567"/>
      <c r="AE187" s="567"/>
      <c r="AF187" s="567"/>
      <c r="AG187" s="567"/>
      <c r="AH187" s="567"/>
    </row>
    <row r="188" spans="1:34" s="272" customFormat="1" ht="81">
      <c r="A188" s="570" t="s">
        <v>720</v>
      </c>
      <c r="B188" s="556" t="s">
        <v>1130</v>
      </c>
      <c r="C188" s="560" t="s">
        <v>912</v>
      </c>
      <c r="D188" s="569"/>
      <c r="E188" s="556" t="s">
        <v>15832</v>
      </c>
      <c r="F188" s="556" t="s">
        <v>720</v>
      </c>
      <c r="G188" s="556" t="s">
        <v>13459</v>
      </c>
      <c r="H188" s="557" t="s">
        <v>15916</v>
      </c>
      <c r="I188" s="558" t="s">
        <v>1648</v>
      </c>
      <c r="J188" s="558" t="s">
        <v>10105</v>
      </c>
      <c r="K188" s="563" t="s">
        <v>15917</v>
      </c>
      <c r="L188" s="563" t="s">
        <v>15918</v>
      </c>
      <c r="M188" s="563"/>
      <c r="N188" s="563"/>
      <c r="O188" s="563"/>
      <c r="P188" s="559"/>
      <c r="Q188" s="564"/>
      <c r="R188" s="556" t="s">
        <v>912</v>
      </c>
      <c r="S188" s="561" t="s">
        <v>12857</v>
      </c>
      <c r="T188" s="561" t="s">
        <v>10103</v>
      </c>
      <c r="U188" s="562"/>
      <c r="V188" s="565">
        <v>204</v>
      </c>
      <c r="W188" s="566"/>
      <c r="X188" s="566">
        <v>0</v>
      </c>
      <c r="Y188" s="566"/>
      <c r="Z188" s="566"/>
      <c r="AA188" s="567"/>
      <c r="AB188" s="568" t="s">
        <v>15919</v>
      </c>
      <c r="AC188" s="551"/>
      <c r="AD188" s="551"/>
      <c r="AE188" s="551"/>
      <c r="AF188" s="551"/>
      <c r="AG188" s="551"/>
      <c r="AH188" s="551"/>
    </row>
    <row r="189" spans="1:34" s="272" customFormat="1" ht="40.5">
      <c r="A189" s="555" t="s">
        <v>737</v>
      </c>
      <c r="B189" s="556" t="s">
        <v>1130</v>
      </c>
      <c r="C189" s="560" t="s">
        <v>610</v>
      </c>
      <c r="D189" s="569"/>
      <c r="E189" s="556" t="s">
        <v>15920</v>
      </c>
      <c r="F189" s="556" t="s">
        <v>737</v>
      </c>
      <c r="G189" s="556" t="s">
        <v>13459</v>
      </c>
      <c r="H189" s="557" t="s">
        <v>15921</v>
      </c>
      <c r="I189" s="558" t="s">
        <v>1682</v>
      </c>
      <c r="J189" s="558" t="s">
        <v>13083</v>
      </c>
      <c r="K189" s="563" t="s">
        <v>15922</v>
      </c>
      <c r="L189" s="563" t="s">
        <v>15923</v>
      </c>
      <c r="M189" s="563"/>
      <c r="N189" s="563"/>
      <c r="O189" s="563"/>
      <c r="P189" s="559"/>
      <c r="Q189" s="564"/>
      <c r="R189" s="556" t="s">
        <v>610</v>
      </c>
      <c r="S189" s="561" t="s">
        <v>12789</v>
      </c>
      <c r="T189" s="561" t="s">
        <v>7120</v>
      </c>
      <c r="U189" s="562"/>
      <c r="V189" s="565">
        <v>281</v>
      </c>
      <c r="W189" s="566"/>
      <c r="X189" s="566">
        <v>0</v>
      </c>
      <c r="Y189" s="566"/>
      <c r="Z189" s="566"/>
      <c r="AA189" s="567"/>
      <c r="AB189" s="568" t="s">
        <v>15924</v>
      </c>
      <c r="AC189" s="551"/>
      <c r="AD189" s="551"/>
      <c r="AE189" s="551"/>
      <c r="AF189" s="551"/>
      <c r="AG189" s="551"/>
      <c r="AH189" s="551"/>
    </row>
    <row r="190" spans="1:34" s="272" customFormat="1" ht="81">
      <c r="A190" s="555" t="s">
        <v>765</v>
      </c>
      <c r="B190" s="556" t="s">
        <v>1132</v>
      </c>
      <c r="C190" s="560" t="s">
        <v>1750</v>
      </c>
      <c r="D190" s="569"/>
      <c r="E190" s="556" t="s">
        <v>15925</v>
      </c>
      <c r="F190" s="556" t="s">
        <v>765</v>
      </c>
      <c r="G190" s="556" t="s">
        <v>13459</v>
      </c>
      <c r="H190" s="557" t="s">
        <v>15926</v>
      </c>
      <c r="I190" s="558" t="s">
        <v>1613</v>
      </c>
      <c r="J190" s="558" t="s">
        <v>7164</v>
      </c>
      <c r="K190" s="563" t="s">
        <v>15927</v>
      </c>
      <c r="L190" s="563" t="s">
        <v>15928</v>
      </c>
      <c r="M190" s="563"/>
      <c r="N190" s="563"/>
      <c r="O190" s="563"/>
      <c r="P190" s="559"/>
      <c r="Q190" s="564"/>
      <c r="R190" s="556" t="s">
        <v>1750</v>
      </c>
      <c r="S190" s="561" t="s">
        <v>12792</v>
      </c>
      <c r="T190" s="561" t="s">
        <v>7163</v>
      </c>
      <c r="U190" s="562"/>
      <c r="V190" s="565">
        <v>374</v>
      </c>
      <c r="W190" s="566"/>
      <c r="X190" s="566">
        <v>0</v>
      </c>
      <c r="Y190" s="566"/>
      <c r="Z190" s="566"/>
      <c r="AA190" s="567"/>
      <c r="AB190" s="568" t="s">
        <v>15929</v>
      </c>
      <c r="AC190" s="551"/>
      <c r="AD190" s="551"/>
      <c r="AE190" s="551"/>
      <c r="AF190" s="551"/>
      <c r="AG190" s="551"/>
      <c r="AH190" s="551"/>
    </row>
    <row r="191" spans="1:34" s="272" customFormat="1" ht="54">
      <c r="A191" s="555" t="s">
        <v>654</v>
      </c>
      <c r="B191" s="556" t="s">
        <v>1130</v>
      </c>
      <c r="C191" s="560" t="s">
        <v>2309</v>
      </c>
      <c r="D191" s="569"/>
      <c r="E191" s="556" t="s">
        <v>15930</v>
      </c>
      <c r="F191" s="556" t="s">
        <v>654</v>
      </c>
      <c r="G191" s="556" t="s">
        <v>13459</v>
      </c>
      <c r="H191" s="557" t="s">
        <v>15931</v>
      </c>
      <c r="I191" s="558" t="s">
        <v>1555</v>
      </c>
      <c r="J191" s="558" t="s">
        <v>1556</v>
      </c>
      <c r="K191" s="563" t="s">
        <v>15932</v>
      </c>
      <c r="L191" s="563" t="s">
        <v>15933</v>
      </c>
      <c r="M191" s="563"/>
      <c r="N191" s="563"/>
      <c r="O191" s="563"/>
      <c r="P191" s="559"/>
      <c r="Q191" s="564"/>
      <c r="R191" s="556" t="s">
        <v>2309</v>
      </c>
      <c r="S191" s="561" t="s">
        <v>12710</v>
      </c>
      <c r="T191" s="561" t="s">
        <v>3821</v>
      </c>
      <c r="U191" s="562"/>
      <c r="V191" s="565">
        <v>25</v>
      </c>
      <c r="W191" s="566"/>
      <c r="X191" s="566">
        <v>0</v>
      </c>
      <c r="Y191" s="566"/>
      <c r="Z191" s="566"/>
      <c r="AA191" s="567"/>
      <c r="AB191" s="568" t="s">
        <v>15934</v>
      </c>
      <c r="AC191" s="551"/>
      <c r="AD191" s="551"/>
      <c r="AE191" s="551"/>
      <c r="AF191" s="551"/>
      <c r="AG191" s="551"/>
      <c r="AH191" s="551"/>
    </row>
    <row r="192" spans="1:34" s="272" customFormat="1" ht="40.5">
      <c r="A192" s="555" t="s">
        <v>656</v>
      </c>
      <c r="B192" s="556" t="s">
        <v>1130</v>
      </c>
      <c r="C192" s="560" t="s">
        <v>2157</v>
      </c>
      <c r="D192" s="569"/>
      <c r="E192" s="556" t="s">
        <v>15683</v>
      </c>
      <c r="F192" s="556" t="s">
        <v>656</v>
      </c>
      <c r="G192" s="556" t="s">
        <v>13459</v>
      </c>
      <c r="H192" s="557" t="s">
        <v>15904</v>
      </c>
      <c r="I192" s="558" t="s">
        <v>1560</v>
      </c>
      <c r="J192" s="558" t="s">
        <v>1561</v>
      </c>
      <c r="K192" s="563" t="s">
        <v>15905</v>
      </c>
      <c r="L192" s="563" t="s">
        <v>15906</v>
      </c>
      <c r="M192" s="563"/>
      <c r="N192" s="563"/>
      <c r="O192" s="563"/>
      <c r="P192" s="559"/>
      <c r="Q192" s="564"/>
      <c r="R192" s="556" t="s">
        <v>2157</v>
      </c>
      <c r="S192" s="561" t="s">
        <v>12781</v>
      </c>
      <c r="T192" s="561" t="s">
        <v>6806</v>
      </c>
      <c r="U192" s="562"/>
      <c r="V192" s="565">
        <v>29</v>
      </c>
      <c r="W192" s="566"/>
      <c r="X192" s="566">
        <v>0</v>
      </c>
      <c r="Y192" s="566"/>
      <c r="Z192" s="566"/>
      <c r="AA192" s="567"/>
      <c r="AB192" s="568" t="s">
        <v>15935</v>
      </c>
      <c r="AC192" s="551"/>
      <c r="AD192" s="551"/>
      <c r="AE192" s="551"/>
      <c r="AF192" s="551"/>
      <c r="AG192" s="551"/>
      <c r="AH192" s="551"/>
    </row>
    <row r="193" spans="1:34" s="272" customFormat="1" ht="40.5">
      <c r="A193" s="555" t="s">
        <v>15378</v>
      </c>
      <c r="B193" s="556" t="s">
        <v>1131</v>
      </c>
      <c r="C193" s="560" t="s">
        <v>942</v>
      </c>
      <c r="D193" s="569" t="s">
        <v>15377</v>
      </c>
      <c r="E193" s="556" t="s">
        <v>15627</v>
      </c>
      <c r="F193" s="556" t="s">
        <v>15378</v>
      </c>
      <c r="G193" s="556" t="s">
        <v>13459</v>
      </c>
      <c r="H193" s="557"/>
      <c r="I193" s="558">
        <v>0</v>
      </c>
      <c r="J193" s="558">
        <v>0</v>
      </c>
      <c r="K193" s="563" t="s">
        <v>15936</v>
      </c>
      <c r="L193" s="563" t="s">
        <v>15937</v>
      </c>
      <c r="M193" s="563"/>
      <c r="N193" s="563"/>
      <c r="O193" s="563"/>
      <c r="P193" s="559"/>
      <c r="Q193" s="564"/>
      <c r="R193" s="556" t="s">
        <v>15609</v>
      </c>
      <c r="S193" s="561" t="s">
        <v>12768</v>
      </c>
      <c r="T193" s="561" t="s">
        <v>15609</v>
      </c>
      <c r="U193" s="562"/>
      <c r="V193" s="565">
        <v>531</v>
      </c>
      <c r="W193" s="566"/>
      <c r="X193" s="566">
        <v>0</v>
      </c>
      <c r="Y193" s="566"/>
      <c r="Z193" s="566"/>
      <c r="AA193" s="567"/>
      <c r="AB193" s="568" t="s">
        <v>15699</v>
      </c>
      <c r="AC193" s="551"/>
      <c r="AD193" s="551"/>
      <c r="AE193" s="551"/>
      <c r="AF193" s="551"/>
      <c r="AG193" s="551"/>
      <c r="AH193" s="551"/>
    </row>
    <row r="194" spans="1:34" s="272" customFormat="1" ht="67.5">
      <c r="A194" s="555" t="s">
        <v>692</v>
      </c>
      <c r="B194" s="556" t="s">
        <v>1130</v>
      </c>
      <c r="C194" s="560" t="s">
        <v>55</v>
      </c>
      <c r="D194" s="569"/>
      <c r="E194" s="556" t="s">
        <v>15683</v>
      </c>
      <c r="F194" s="556" t="s">
        <v>692</v>
      </c>
      <c r="G194" s="556" t="s">
        <v>13459</v>
      </c>
      <c r="H194" s="557" t="s">
        <v>15938</v>
      </c>
      <c r="I194" s="558" t="s">
        <v>2393</v>
      </c>
      <c r="J194" s="558" t="s">
        <v>6770</v>
      </c>
      <c r="K194" s="563" t="s">
        <v>15939</v>
      </c>
      <c r="L194" s="563" t="s">
        <v>15940</v>
      </c>
      <c r="M194" s="563"/>
      <c r="N194" s="563"/>
      <c r="O194" s="563"/>
      <c r="P194" s="559"/>
      <c r="Q194" s="564"/>
      <c r="R194" s="556" t="s">
        <v>55</v>
      </c>
      <c r="S194" s="561" t="s">
        <v>12781</v>
      </c>
      <c r="T194" s="561" t="s">
        <v>6768</v>
      </c>
      <c r="U194" s="562"/>
      <c r="V194" s="565">
        <v>128</v>
      </c>
      <c r="W194" s="566"/>
      <c r="X194" s="566">
        <v>0</v>
      </c>
      <c r="Y194" s="566"/>
      <c r="Z194" s="566"/>
      <c r="AA194" s="567"/>
      <c r="AB194" s="568" t="s">
        <v>15941</v>
      </c>
      <c r="AC194" s="551"/>
      <c r="AD194" s="551"/>
      <c r="AE194" s="551"/>
      <c r="AF194" s="551"/>
      <c r="AG194" s="551"/>
      <c r="AH194" s="551"/>
    </row>
    <row r="195" spans="1:34" s="272" customFormat="1" ht="94.5">
      <c r="A195" s="555" t="s">
        <v>772</v>
      </c>
      <c r="B195" s="556" t="s">
        <v>1131</v>
      </c>
      <c r="C195" s="560" t="s">
        <v>1427</v>
      </c>
      <c r="D195" s="569"/>
      <c r="E195" s="556" t="s">
        <v>15640</v>
      </c>
      <c r="F195" s="556" t="s">
        <v>772</v>
      </c>
      <c r="G195" s="556" t="s">
        <v>13459</v>
      </c>
      <c r="H195" s="557" t="s">
        <v>15942</v>
      </c>
      <c r="I195" s="558" t="s">
        <v>2477</v>
      </c>
      <c r="J195" s="558" t="s">
        <v>13851</v>
      </c>
      <c r="K195" s="563" t="s">
        <v>15943</v>
      </c>
      <c r="L195" s="563" t="s">
        <v>15944</v>
      </c>
      <c r="M195" s="563"/>
      <c r="N195" s="563"/>
      <c r="O195" s="563"/>
      <c r="P195" s="559"/>
      <c r="Q195" s="564"/>
      <c r="R195" s="556" t="s">
        <v>1427</v>
      </c>
      <c r="S195" s="561" t="s">
        <v>12715</v>
      </c>
      <c r="T195" s="561" t="s">
        <v>13749</v>
      </c>
      <c r="U195" s="562"/>
      <c r="V195" s="565">
        <v>427</v>
      </c>
      <c r="W195" s="566"/>
      <c r="X195" s="566">
        <v>0</v>
      </c>
      <c r="Y195" s="566"/>
      <c r="Z195" s="566"/>
      <c r="AA195" s="567"/>
      <c r="AB195" s="568" t="s">
        <v>15945</v>
      </c>
      <c r="AC195" s="551"/>
      <c r="AD195" s="551"/>
      <c r="AE195" s="551"/>
      <c r="AF195" s="551"/>
      <c r="AG195" s="551"/>
      <c r="AH195" s="551"/>
    </row>
    <row r="196" spans="1:34" s="272" customFormat="1" ht="27">
      <c r="A196" s="555" t="s">
        <v>693</v>
      </c>
      <c r="B196" s="556" t="s">
        <v>1130</v>
      </c>
      <c r="C196" s="560" t="s">
        <v>1612</v>
      </c>
      <c r="D196" s="569"/>
      <c r="E196" s="556" t="s">
        <v>15925</v>
      </c>
      <c r="F196" s="556" t="s">
        <v>693</v>
      </c>
      <c r="G196" s="556" t="s">
        <v>13459</v>
      </c>
      <c r="H196" s="557" t="s">
        <v>15946</v>
      </c>
      <c r="I196" s="558" t="s">
        <v>1613</v>
      </c>
      <c r="J196" s="558" t="s">
        <v>7164</v>
      </c>
      <c r="K196" s="563" t="s">
        <v>15609</v>
      </c>
      <c r="L196" s="563" t="s">
        <v>15947</v>
      </c>
      <c r="M196" s="563"/>
      <c r="N196" s="563"/>
      <c r="O196" s="563"/>
      <c r="P196" s="559"/>
      <c r="Q196" s="564"/>
      <c r="R196" s="556" t="s">
        <v>1612</v>
      </c>
      <c r="S196" s="561" t="s">
        <v>12792</v>
      </c>
      <c r="T196" s="561" t="s">
        <v>7163</v>
      </c>
      <c r="U196" s="562"/>
      <c r="V196" s="565">
        <v>132</v>
      </c>
      <c r="W196" s="566"/>
      <c r="X196" s="566">
        <v>0</v>
      </c>
      <c r="Y196" s="566"/>
      <c r="Z196" s="566"/>
      <c r="AA196" s="567"/>
      <c r="AB196" s="568" t="s">
        <v>15948</v>
      </c>
      <c r="AC196" s="551"/>
      <c r="AD196" s="551"/>
      <c r="AE196" s="551"/>
      <c r="AF196" s="551"/>
      <c r="AG196" s="551"/>
      <c r="AH196" s="551"/>
    </row>
    <row r="197" spans="1:34" s="272" customFormat="1" ht="81">
      <c r="A197" s="555" t="s">
        <v>719</v>
      </c>
      <c r="B197" s="556" t="s">
        <v>1130</v>
      </c>
      <c r="C197" s="560" t="s">
        <v>2172</v>
      </c>
      <c r="D197" s="569"/>
      <c r="E197" s="556" t="s">
        <v>15640</v>
      </c>
      <c r="F197" s="556" t="s">
        <v>719</v>
      </c>
      <c r="G197" s="556" t="s">
        <v>13459</v>
      </c>
      <c r="H197" s="557" t="s">
        <v>15949</v>
      </c>
      <c r="I197" s="558" t="s">
        <v>2509</v>
      </c>
      <c r="J197" s="558" t="s">
        <v>13843</v>
      </c>
      <c r="K197" s="563" t="s">
        <v>15950</v>
      </c>
      <c r="L197" s="563" t="s">
        <v>15951</v>
      </c>
      <c r="M197" s="563"/>
      <c r="N197" s="563"/>
      <c r="O197" s="563"/>
      <c r="P197" s="559"/>
      <c r="Q197" s="564"/>
      <c r="R197" s="556" t="s">
        <v>2172</v>
      </c>
      <c r="S197" s="561" t="s">
        <v>12715</v>
      </c>
      <c r="T197" s="561" t="s">
        <v>13741</v>
      </c>
      <c r="U197" s="562"/>
      <c r="V197" s="565">
        <v>200</v>
      </c>
      <c r="W197" s="566"/>
      <c r="X197" s="566">
        <v>0</v>
      </c>
      <c r="Y197" s="566"/>
      <c r="Z197" s="566"/>
      <c r="AA197" s="567"/>
      <c r="AB197" s="568" t="s">
        <v>15952</v>
      </c>
      <c r="AC197" s="551"/>
      <c r="AD197" s="551"/>
      <c r="AE197" s="551"/>
      <c r="AF197" s="551"/>
      <c r="AG197" s="551"/>
      <c r="AH197" s="551"/>
    </row>
    <row r="198" spans="1:34" s="272" customFormat="1" ht="54">
      <c r="A198" s="555" t="s">
        <v>735</v>
      </c>
      <c r="B198" s="556" t="s">
        <v>1130</v>
      </c>
      <c r="C198" s="560" t="s">
        <v>2180</v>
      </c>
      <c r="D198" s="569"/>
      <c r="E198" s="556" t="s">
        <v>15683</v>
      </c>
      <c r="F198" s="556" t="s">
        <v>735</v>
      </c>
      <c r="G198" s="556" t="s">
        <v>13459</v>
      </c>
      <c r="H198" s="557" t="s">
        <v>15953</v>
      </c>
      <c r="I198" s="558" t="s">
        <v>1678</v>
      </c>
      <c r="J198" s="558" t="s">
        <v>1587</v>
      </c>
      <c r="K198" s="563" t="s">
        <v>15954</v>
      </c>
      <c r="L198" s="563" t="s">
        <v>15955</v>
      </c>
      <c r="M198" s="563"/>
      <c r="N198" s="563"/>
      <c r="O198" s="563"/>
      <c r="P198" s="559"/>
      <c r="Q198" s="564"/>
      <c r="R198" s="556" t="s">
        <v>2180</v>
      </c>
      <c r="S198" s="561" t="s">
        <v>12781</v>
      </c>
      <c r="T198" s="561" t="s">
        <v>6746</v>
      </c>
      <c r="U198" s="562"/>
      <c r="V198" s="565">
        <v>276</v>
      </c>
      <c r="W198" s="566"/>
      <c r="X198" s="566">
        <v>0</v>
      </c>
      <c r="Y198" s="566"/>
      <c r="Z198" s="566"/>
      <c r="AA198" s="567"/>
      <c r="AB198" s="568" t="s">
        <v>15956</v>
      </c>
      <c r="AC198" s="551"/>
      <c r="AD198" s="551"/>
      <c r="AE198" s="551"/>
      <c r="AF198" s="551"/>
      <c r="AG198" s="551"/>
      <c r="AH198" s="551"/>
    </row>
    <row r="199" spans="1:34" s="272" customFormat="1" ht="94.5">
      <c r="A199" s="555" t="s">
        <v>736</v>
      </c>
      <c r="B199" s="556" t="s">
        <v>1130</v>
      </c>
      <c r="C199" s="560" t="s">
        <v>2214</v>
      </c>
      <c r="D199" s="569"/>
      <c r="E199" s="556" t="s">
        <v>15640</v>
      </c>
      <c r="F199" s="556" t="s">
        <v>736</v>
      </c>
      <c r="G199" s="556" t="s">
        <v>13459</v>
      </c>
      <c r="H199" s="557" t="s">
        <v>15957</v>
      </c>
      <c r="I199" s="558" t="s">
        <v>1679</v>
      </c>
      <c r="J199" s="558" t="s">
        <v>13840</v>
      </c>
      <c r="K199" s="563" t="s">
        <v>15958</v>
      </c>
      <c r="L199" s="563" t="s">
        <v>15959</v>
      </c>
      <c r="M199" s="563"/>
      <c r="N199" s="563"/>
      <c r="O199" s="563"/>
      <c r="P199" s="559"/>
      <c r="Q199" s="564"/>
      <c r="R199" s="556" t="s">
        <v>2214</v>
      </c>
      <c r="S199" s="561" t="s">
        <v>12715</v>
      </c>
      <c r="T199" s="561" t="s">
        <v>13738</v>
      </c>
      <c r="U199" s="562"/>
      <c r="V199" s="565">
        <v>277</v>
      </c>
      <c r="W199" s="566"/>
      <c r="X199" s="566">
        <v>0</v>
      </c>
      <c r="Y199" s="566"/>
      <c r="Z199" s="566"/>
      <c r="AA199" s="567"/>
      <c r="AB199" s="568" t="s">
        <v>15960</v>
      </c>
      <c r="AC199" s="551"/>
      <c r="AD199" s="551"/>
      <c r="AE199" s="551"/>
      <c r="AF199" s="551"/>
      <c r="AG199" s="551"/>
      <c r="AH199" s="551"/>
    </row>
    <row r="200" spans="1:34" s="272" customFormat="1" ht="67.5">
      <c r="A200" s="555" t="s">
        <v>1389</v>
      </c>
      <c r="B200" s="556" t="s">
        <v>1130</v>
      </c>
      <c r="C200" s="560" t="s">
        <v>12918</v>
      </c>
      <c r="D200" s="569"/>
      <c r="E200" s="556" t="s">
        <v>15706</v>
      </c>
      <c r="F200" s="556" t="s">
        <v>1389</v>
      </c>
      <c r="G200" s="556" t="s">
        <v>13459</v>
      </c>
      <c r="H200" s="557" t="s">
        <v>15961</v>
      </c>
      <c r="I200" s="558" t="s">
        <v>1707</v>
      </c>
      <c r="J200" s="558" t="s">
        <v>9704</v>
      </c>
      <c r="K200" s="563" t="s">
        <v>15962</v>
      </c>
      <c r="L200" s="563" t="s">
        <v>15963</v>
      </c>
      <c r="M200" s="563"/>
      <c r="N200" s="563"/>
      <c r="O200" s="563"/>
      <c r="P200" s="559"/>
      <c r="Q200" s="564"/>
      <c r="R200" s="556" t="s">
        <v>12918</v>
      </c>
      <c r="S200" s="561" t="s">
        <v>12845</v>
      </c>
      <c r="T200" s="561" t="s">
        <v>13787</v>
      </c>
      <c r="U200" s="562"/>
      <c r="V200" s="565">
        <v>135</v>
      </c>
      <c r="W200" s="566"/>
      <c r="X200" s="566">
        <v>0</v>
      </c>
      <c r="Y200" s="566"/>
      <c r="Z200" s="566"/>
      <c r="AA200" s="567"/>
      <c r="AB200" s="568" t="s">
        <v>15964</v>
      </c>
      <c r="AC200" s="551"/>
      <c r="AD200" s="551"/>
      <c r="AE200" s="551"/>
      <c r="AF200" s="551"/>
      <c r="AG200" s="551"/>
      <c r="AH200" s="551"/>
    </row>
    <row r="201" spans="1:34" s="272" customFormat="1" ht="94.5">
      <c r="A201" s="555" t="s">
        <v>653</v>
      </c>
      <c r="B201" s="556" t="s">
        <v>1130</v>
      </c>
      <c r="C201" s="560" t="s">
        <v>12640</v>
      </c>
      <c r="D201" s="569"/>
      <c r="E201" s="556" t="s">
        <v>15731</v>
      </c>
      <c r="F201" s="556" t="s">
        <v>653</v>
      </c>
      <c r="G201" s="556" t="s">
        <v>13459</v>
      </c>
      <c r="H201" s="557" t="s">
        <v>15965</v>
      </c>
      <c r="I201" s="558" t="s">
        <v>1553</v>
      </c>
      <c r="J201" s="558" t="s">
        <v>1554</v>
      </c>
      <c r="K201" s="563" t="s">
        <v>15966</v>
      </c>
      <c r="L201" s="563" t="s">
        <v>15967</v>
      </c>
      <c r="M201" s="563"/>
      <c r="N201" s="563"/>
      <c r="O201" s="563"/>
      <c r="P201" s="559"/>
      <c r="Q201" s="564"/>
      <c r="R201" s="556" t="s">
        <v>12640</v>
      </c>
      <c r="S201" s="561" t="s">
        <v>12698</v>
      </c>
      <c r="T201" s="561" t="s">
        <v>3471</v>
      </c>
      <c r="U201" s="562"/>
      <c r="V201" s="565">
        <v>20</v>
      </c>
      <c r="W201" s="566"/>
      <c r="X201" s="566">
        <v>0</v>
      </c>
      <c r="Y201" s="566"/>
      <c r="Z201" s="566"/>
      <c r="AA201" s="567"/>
      <c r="AB201" s="568" t="s">
        <v>15968</v>
      </c>
      <c r="AC201" s="551"/>
      <c r="AD201" s="551"/>
      <c r="AE201" s="551"/>
      <c r="AF201" s="551"/>
      <c r="AG201" s="551"/>
      <c r="AH201" s="551"/>
    </row>
    <row r="202" spans="1:34" s="272" customFormat="1" ht="27">
      <c r="A202" s="555" t="s">
        <v>766</v>
      </c>
      <c r="B202" s="556" t="s">
        <v>1131</v>
      </c>
      <c r="C202" s="560" t="s">
        <v>49</v>
      </c>
      <c r="D202" s="569"/>
      <c r="E202" s="556" t="s">
        <v>15693</v>
      </c>
      <c r="F202" s="556" t="s">
        <v>766</v>
      </c>
      <c r="G202" s="556" t="s">
        <v>13459</v>
      </c>
      <c r="H202" s="557" t="s">
        <v>15694</v>
      </c>
      <c r="I202" s="558" t="s">
        <v>1773</v>
      </c>
      <c r="J202" s="558" t="s">
        <v>1749</v>
      </c>
      <c r="K202" s="563" t="s">
        <v>15969</v>
      </c>
      <c r="L202" s="563" t="s">
        <v>15970</v>
      </c>
      <c r="M202" s="563"/>
      <c r="N202" s="563"/>
      <c r="O202" s="563"/>
      <c r="P202" s="559"/>
      <c r="Q202" s="564"/>
      <c r="R202" s="556" t="s">
        <v>49</v>
      </c>
      <c r="S202" s="561" t="s">
        <v>12899</v>
      </c>
      <c r="T202" s="561" t="s">
        <v>12145</v>
      </c>
      <c r="U202" s="562"/>
      <c r="V202" s="565">
        <v>384</v>
      </c>
      <c r="W202" s="566"/>
      <c r="X202" s="566">
        <v>0</v>
      </c>
      <c r="Y202" s="566"/>
      <c r="Z202" s="566"/>
      <c r="AA202" s="567"/>
      <c r="AB202" s="568" t="s">
        <v>15696</v>
      </c>
      <c r="AC202" s="551"/>
      <c r="AD202" s="551"/>
      <c r="AE202" s="551"/>
      <c r="AF202" s="551"/>
      <c r="AG202" s="551"/>
      <c r="AH202" s="551"/>
    </row>
    <row r="203" spans="1:34" s="272" customFormat="1" ht="81">
      <c r="A203" s="555" t="s">
        <v>669</v>
      </c>
      <c r="B203" s="556" t="s">
        <v>1130</v>
      </c>
      <c r="C203" s="560" t="s">
        <v>668</v>
      </c>
      <c r="D203" s="569"/>
      <c r="E203" s="556" t="s">
        <v>15640</v>
      </c>
      <c r="F203" s="556" t="s">
        <v>669</v>
      </c>
      <c r="G203" s="556" t="s">
        <v>13459</v>
      </c>
      <c r="H203" s="557" t="s">
        <v>15971</v>
      </c>
      <c r="I203" s="558" t="s">
        <v>1579</v>
      </c>
      <c r="J203" s="558" t="s">
        <v>13845</v>
      </c>
      <c r="K203" s="563" t="s">
        <v>15972</v>
      </c>
      <c r="L203" s="563" t="s">
        <v>15973</v>
      </c>
      <c r="M203" s="563"/>
      <c r="N203" s="563"/>
      <c r="O203" s="563"/>
      <c r="P203" s="559"/>
      <c r="Q203" s="564"/>
      <c r="R203" s="556" t="s">
        <v>668</v>
      </c>
      <c r="S203" s="561" t="s">
        <v>12715</v>
      </c>
      <c r="T203" s="561" t="s">
        <v>13743</v>
      </c>
      <c r="U203" s="562"/>
      <c r="V203" s="565">
        <v>56</v>
      </c>
      <c r="W203" s="566"/>
      <c r="X203" s="566">
        <v>0</v>
      </c>
      <c r="Y203" s="566"/>
      <c r="Z203" s="566"/>
      <c r="AA203" s="567"/>
      <c r="AB203" s="568" t="s">
        <v>15974</v>
      </c>
      <c r="AC203" s="551"/>
      <c r="AD203" s="551"/>
      <c r="AE203" s="551"/>
      <c r="AF203" s="551"/>
      <c r="AG203" s="551"/>
      <c r="AH203" s="551"/>
    </row>
    <row r="204" spans="1:34" s="272" customFormat="1" ht="54">
      <c r="A204" s="555" t="s">
        <v>688</v>
      </c>
      <c r="B204" s="556" t="s">
        <v>1130</v>
      </c>
      <c r="C204" s="560" t="s">
        <v>2217</v>
      </c>
      <c r="D204" s="569"/>
      <c r="E204" s="556" t="s">
        <v>15693</v>
      </c>
      <c r="F204" s="556" t="s">
        <v>688</v>
      </c>
      <c r="G204" s="556" t="s">
        <v>13459</v>
      </c>
      <c r="H204" s="557" t="s">
        <v>15975</v>
      </c>
      <c r="I204" s="558" t="s">
        <v>1606</v>
      </c>
      <c r="J204" s="558" t="s">
        <v>1607</v>
      </c>
      <c r="K204" s="563" t="s">
        <v>15976</v>
      </c>
      <c r="L204" s="563" t="s">
        <v>15977</v>
      </c>
      <c r="M204" s="563"/>
      <c r="N204" s="563"/>
      <c r="O204" s="563"/>
      <c r="P204" s="559"/>
      <c r="Q204" s="564"/>
      <c r="R204" s="556" t="s">
        <v>2217</v>
      </c>
      <c r="S204" s="561" t="s">
        <v>12899</v>
      </c>
      <c r="T204" s="561" t="s">
        <v>12174</v>
      </c>
      <c r="U204" s="562"/>
      <c r="V204" s="565">
        <v>28</v>
      </c>
      <c r="W204" s="566"/>
      <c r="X204" s="566">
        <v>0</v>
      </c>
      <c r="Y204" s="566"/>
      <c r="Z204" s="566"/>
      <c r="AA204" s="567"/>
      <c r="AB204" s="568" t="s">
        <v>15978</v>
      </c>
      <c r="AC204" s="551"/>
      <c r="AD204" s="551"/>
      <c r="AE204" s="551"/>
      <c r="AF204" s="551"/>
      <c r="AG204" s="551"/>
      <c r="AH204" s="551"/>
    </row>
    <row r="205" spans="1:34" s="272" customFormat="1" ht="67.5">
      <c r="A205" s="555" t="s">
        <v>689</v>
      </c>
      <c r="B205" s="556" t="s">
        <v>1130</v>
      </c>
      <c r="C205" s="560" t="s">
        <v>2311</v>
      </c>
      <c r="D205" s="569"/>
      <c r="E205" s="556" t="s">
        <v>15979</v>
      </c>
      <c r="F205" s="556" t="s">
        <v>689</v>
      </c>
      <c r="G205" s="556" t="s">
        <v>13459</v>
      </c>
      <c r="H205" s="557" t="s">
        <v>15980</v>
      </c>
      <c r="I205" s="558" t="s">
        <v>1609</v>
      </c>
      <c r="J205" s="558" t="s">
        <v>1610</v>
      </c>
      <c r="K205" s="563" t="s">
        <v>15976</v>
      </c>
      <c r="L205" s="563" t="s">
        <v>15977</v>
      </c>
      <c r="M205" s="563"/>
      <c r="N205" s="563"/>
      <c r="O205" s="563"/>
      <c r="P205" s="559"/>
      <c r="Q205" s="564"/>
      <c r="R205" s="556" t="s">
        <v>2311</v>
      </c>
      <c r="S205" s="561" t="s">
        <v>12705</v>
      </c>
      <c r="T205" s="561" t="s">
        <v>3698</v>
      </c>
      <c r="U205" s="562"/>
      <c r="V205" s="565">
        <v>27</v>
      </c>
      <c r="W205" s="566"/>
      <c r="X205" s="566">
        <v>0</v>
      </c>
      <c r="Y205" s="566"/>
      <c r="Z205" s="566"/>
      <c r="AA205" s="567"/>
      <c r="AB205" s="568" t="s">
        <v>15981</v>
      </c>
      <c r="AC205" s="551"/>
      <c r="AD205" s="551"/>
      <c r="AE205" s="551"/>
      <c r="AF205" s="551"/>
      <c r="AG205" s="551"/>
      <c r="AH205" s="551"/>
    </row>
    <row r="206" spans="1:34" s="272" customFormat="1" ht="108">
      <c r="A206" s="555" t="s">
        <v>690</v>
      </c>
      <c r="B206" s="556" t="s">
        <v>1130</v>
      </c>
      <c r="C206" s="560" t="s">
        <v>909</v>
      </c>
      <c r="D206" s="569"/>
      <c r="E206" s="556" t="s">
        <v>15832</v>
      </c>
      <c r="F206" s="556" t="s">
        <v>690</v>
      </c>
      <c r="G206" s="556" t="s">
        <v>13459</v>
      </c>
      <c r="H206" s="557" t="s">
        <v>15982</v>
      </c>
      <c r="I206" s="558" t="s">
        <v>1611</v>
      </c>
      <c r="J206" s="558" t="s">
        <v>10153</v>
      </c>
      <c r="K206" s="563" t="s">
        <v>15609</v>
      </c>
      <c r="L206" s="563" t="s">
        <v>15983</v>
      </c>
      <c r="M206" s="563"/>
      <c r="N206" s="563"/>
      <c r="O206" s="563"/>
      <c r="P206" s="559"/>
      <c r="Q206" s="564"/>
      <c r="R206" s="556" t="s">
        <v>909</v>
      </c>
      <c r="S206" s="561" t="s">
        <v>12857</v>
      </c>
      <c r="T206" s="561" t="s">
        <v>10152</v>
      </c>
      <c r="U206" s="562"/>
      <c r="V206" s="565">
        <v>125</v>
      </c>
      <c r="W206" s="566"/>
      <c r="X206" s="566">
        <v>0</v>
      </c>
      <c r="Y206" s="566"/>
      <c r="Z206" s="566"/>
      <c r="AA206" s="567"/>
      <c r="AB206" s="568" t="s">
        <v>15984</v>
      </c>
      <c r="AC206" s="551"/>
      <c r="AD206" s="551"/>
      <c r="AE206" s="551"/>
      <c r="AF206" s="551"/>
      <c r="AG206" s="551"/>
      <c r="AH206" s="551"/>
    </row>
    <row r="207" spans="1:34" s="272" customFormat="1" ht="27">
      <c r="A207" s="555" t="s">
        <v>718</v>
      </c>
      <c r="B207" s="556" t="s">
        <v>1130</v>
      </c>
      <c r="C207" s="560" t="s">
        <v>2339</v>
      </c>
      <c r="D207" s="569"/>
      <c r="E207" s="556" t="s">
        <v>15930</v>
      </c>
      <c r="F207" s="556" t="s">
        <v>718</v>
      </c>
      <c r="G207" s="556" t="s">
        <v>13459</v>
      </c>
      <c r="H207" s="557" t="s">
        <v>15985</v>
      </c>
      <c r="I207" s="558" t="s">
        <v>1647</v>
      </c>
      <c r="J207" s="558" t="s">
        <v>1556</v>
      </c>
      <c r="K207" s="563" t="s">
        <v>15986</v>
      </c>
      <c r="L207" s="563" t="s">
        <v>15987</v>
      </c>
      <c r="M207" s="563"/>
      <c r="N207" s="563"/>
      <c r="O207" s="563"/>
      <c r="P207" s="559"/>
      <c r="Q207" s="564"/>
      <c r="R207" s="556" t="s">
        <v>2339</v>
      </c>
      <c r="S207" s="561" t="s">
        <v>12710</v>
      </c>
      <c r="T207" s="561" t="s">
        <v>3821</v>
      </c>
      <c r="U207" s="562"/>
      <c r="V207" s="565">
        <v>197</v>
      </c>
      <c r="W207" s="566"/>
      <c r="X207" s="566">
        <v>0</v>
      </c>
      <c r="Y207" s="566"/>
      <c r="Z207" s="566"/>
      <c r="AA207" s="567"/>
      <c r="AB207" s="568" t="s">
        <v>15988</v>
      </c>
      <c r="AC207" s="551"/>
      <c r="AD207" s="551"/>
      <c r="AE207" s="551"/>
      <c r="AF207" s="551"/>
      <c r="AG207" s="551"/>
      <c r="AH207" s="551"/>
    </row>
    <row r="208" spans="1:34" s="272" customFormat="1" ht="94.5">
      <c r="A208" s="555" t="s">
        <v>734</v>
      </c>
      <c r="B208" s="556" t="s">
        <v>1130</v>
      </c>
      <c r="C208" s="560" t="s">
        <v>2179</v>
      </c>
      <c r="D208" s="569"/>
      <c r="E208" s="556" t="s">
        <v>15640</v>
      </c>
      <c r="F208" s="556" t="s">
        <v>734</v>
      </c>
      <c r="G208" s="556" t="s">
        <v>13459</v>
      </c>
      <c r="H208" s="557" t="s">
        <v>15989</v>
      </c>
      <c r="I208" s="558" t="s">
        <v>1663</v>
      </c>
      <c r="J208" s="558" t="s">
        <v>13843</v>
      </c>
      <c r="K208" s="563" t="s">
        <v>15990</v>
      </c>
      <c r="L208" s="563" t="s">
        <v>15991</v>
      </c>
      <c r="M208" s="563"/>
      <c r="N208" s="563"/>
      <c r="O208" s="563"/>
      <c r="P208" s="559"/>
      <c r="Q208" s="564"/>
      <c r="R208" s="556" t="s">
        <v>15324</v>
      </c>
      <c r="S208" s="561" t="s">
        <v>12715</v>
      </c>
      <c r="T208" s="561" t="s">
        <v>13741</v>
      </c>
      <c r="U208" s="562"/>
      <c r="V208" s="565">
        <v>275</v>
      </c>
      <c r="W208" s="566"/>
      <c r="X208" s="566">
        <v>0</v>
      </c>
      <c r="Y208" s="566"/>
      <c r="Z208" s="566"/>
      <c r="AA208" s="567"/>
      <c r="AB208" s="568" t="s">
        <v>15992</v>
      </c>
      <c r="AC208" s="551"/>
      <c r="AD208" s="551"/>
      <c r="AE208" s="551"/>
      <c r="AF208" s="551"/>
      <c r="AG208" s="551"/>
      <c r="AH208" s="551"/>
    </row>
    <row r="209" spans="1:34" s="272" customFormat="1" ht="81">
      <c r="A209" s="555" t="s">
        <v>739</v>
      </c>
      <c r="B209" s="556" t="s">
        <v>1130</v>
      </c>
      <c r="C209" s="560" t="s">
        <v>820</v>
      </c>
      <c r="D209" s="569"/>
      <c r="E209" s="556" t="s">
        <v>15693</v>
      </c>
      <c r="F209" s="556" t="s">
        <v>739</v>
      </c>
      <c r="G209" s="556" t="s">
        <v>13459</v>
      </c>
      <c r="H209" s="557" t="s">
        <v>15993</v>
      </c>
      <c r="I209" s="558" t="s">
        <v>1686</v>
      </c>
      <c r="J209" s="558" t="s">
        <v>1624</v>
      </c>
      <c r="K209" s="563" t="s">
        <v>15994</v>
      </c>
      <c r="L209" s="563" t="s">
        <v>15995</v>
      </c>
      <c r="M209" s="563"/>
      <c r="N209" s="563"/>
      <c r="O209" s="563"/>
      <c r="P209" s="559"/>
      <c r="Q209" s="564"/>
      <c r="R209" s="556" t="s">
        <v>820</v>
      </c>
      <c r="S209" s="561" t="s">
        <v>12899</v>
      </c>
      <c r="T209" s="561" t="s">
        <v>12095</v>
      </c>
      <c r="U209" s="562"/>
      <c r="V209" s="565">
        <v>287</v>
      </c>
      <c r="W209" s="566"/>
      <c r="X209" s="566">
        <v>0</v>
      </c>
      <c r="Y209" s="566"/>
      <c r="Z209" s="566"/>
      <c r="AA209" s="567"/>
      <c r="AB209" s="568" t="s">
        <v>15996</v>
      </c>
      <c r="AC209" s="551"/>
      <c r="AD209" s="551"/>
      <c r="AE209" s="551"/>
      <c r="AF209" s="551"/>
      <c r="AG209" s="551"/>
      <c r="AH209" s="551"/>
    </row>
    <row r="210" spans="1:34" s="272" customFormat="1" ht="54">
      <c r="A210" s="555" t="s">
        <v>780</v>
      </c>
      <c r="B210" s="556" t="s">
        <v>1131</v>
      </c>
      <c r="C210" s="560" t="s">
        <v>14029</v>
      </c>
      <c r="D210" s="569"/>
      <c r="E210" s="556" t="s">
        <v>15703</v>
      </c>
      <c r="F210" s="556" t="s">
        <v>780</v>
      </c>
      <c r="G210" s="556" t="s">
        <v>13459</v>
      </c>
      <c r="H210" s="557" t="s">
        <v>15743</v>
      </c>
      <c r="I210" s="558" t="s">
        <v>1782</v>
      </c>
      <c r="J210" s="558" t="s">
        <v>1782</v>
      </c>
      <c r="K210" s="563" t="s">
        <v>15997</v>
      </c>
      <c r="L210" s="563" t="s">
        <v>15998</v>
      </c>
      <c r="M210" s="563"/>
      <c r="N210" s="563"/>
      <c r="O210" s="563"/>
      <c r="P210" s="559"/>
      <c r="Q210" s="564"/>
      <c r="R210" s="556" t="s">
        <v>14029</v>
      </c>
      <c r="S210" s="561" t="s">
        <v>12696</v>
      </c>
      <c r="T210" s="561" t="s">
        <v>3448</v>
      </c>
      <c r="U210" s="562"/>
      <c r="V210" s="565">
        <v>471</v>
      </c>
      <c r="W210" s="566"/>
      <c r="X210" s="566">
        <v>0</v>
      </c>
      <c r="Y210" s="566"/>
      <c r="Z210" s="566"/>
      <c r="AA210" s="567"/>
      <c r="AB210" s="568" t="s">
        <v>15660</v>
      </c>
      <c r="AC210" s="551"/>
      <c r="AD210" s="551"/>
      <c r="AE210" s="551"/>
      <c r="AF210" s="551"/>
      <c r="AG210" s="551"/>
      <c r="AH210" s="551"/>
    </row>
    <row r="211" spans="1:34" s="272" customFormat="1" ht="40.5">
      <c r="A211" s="555" t="s">
        <v>760</v>
      </c>
      <c r="B211" s="556" t="s">
        <v>1132</v>
      </c>
      <c r="C211" s="560" t="s">
        <v>817</v>
      </c>
      <c r="D211" s="569"/>
      <c r="E211" s="556" t="s">
        <v>15693</v>
      </c>
      <c r="F211" s="556" t="s">
        <v>760</v>
      </c>
      <c r="G211" s="556" t="s">
        <v>13459</v>
      </c>
      <c r="H211" s="557" t="s">
        <v>15999</v>
      </c>
      <c r="I211" s="558" t="s">
        <v>14056</v>
      </c>
      <c r="J211" s="558" t="s">
        <v>2282</v>
      </c>
      <c r="K211" s="563" t="s">
        <v>16000</v>
      </c>
      <c r="L211" s="563" t="s">
        <v>16001</v>
      </c>
      <c r="M211" s="563"/>
      <c r="N211" s="563"/>
      <c r="O211" s="563"/>
      <c r="P211" s="559"/>
      <c r="Q211" s="564"/>
      <c r="R211" s="556" t="s">
        <v>817</v>
      </c>
      <c r="S211" s="561" t="s">
        <v>12899</v>
      </c>
      <c r="T211" s="561" t="s">
        <v>12130</v>
      </c>
      <c r="U211" s="562"/>
      <c r="V211" s="565">
        <v>357</v>
      </c>
      <c r="W211" s="566"/>
      <c r="X211" s="566">
        <v>0</v>
      </c>
      <c r="Y211" s="566"/>
      <c r="Z211" s="566"/>
      <c r="AA211" s="567"/>
      <c r="AB211" s="568" t="s">
        <v>16002</v>
      </c>
      <c r="AC211" s="551"/>
      <c r="AD211" s="551"/>
      <c r="AE211" s="551"/>
      <c r="AF211" s="551"/>
      <c r="AG211" s="551"/>
      <c r="AH211" s="551"/>
    </row>
    <row r="212" spans="1:34" s="272" customFormat="1" ht="81">
      <c r="A212" s="555" t="s">
        <v>781</v>
      </c>
      <c r="B212" s="556" t="s">
        <v>1131</v>
      </c>
      <c r="C212" s="560" t="s">
        <v>844</v>
      </c>
      <c r="D212" s="569"/>
      <c r="E212" s="556" t="s">
        <v>15627</v>
      </c>
      <c r="F212" s="556" t="s">
        <v>781</v>
      </c>
      <c r="G212" s="556" t="s">
        <v>13459</v>
      </c>
      <c r="H212" s="557" t="s">
        <v>15745</v>
      </c>
      <c r="I212" s="558" t="s">
        <v>1780</v>
      </c>
      <c r="J212" s="558" t="s">
        <v>13066</v>
      </c>
      <c r="K212" s="563" t="s">
        <v>16003</v>
      </c>
      <c r="L212" s="563" t="s">
        <v>16004</v>
      </c>
      <c r="M212" s="563"/>
      <c r="N212" s="563"/>
      <c r="O212" s="563"/>
      <c r="P212" s="559"/>
      <c r="Q212" s="564"/>
      <c r="R212" s="556" t="s">
        <v>844</v>
      </c>
      <c r="S212" s="561" t="s">
        <v>12768</v>
      </c>
      <c r="T212" s="561" t="s">
        <v>6120</v>
      </c>
      <c r="U212" s="562"/>
      <c r="V212" s="565">
        <v>476</v>
      </c>
      <c r="W212" s="566"/>
      <c r="X212" s="566">
        <v>0</v>
      </c>
      <c r="Y212" s="566"/>
      <c r="Z212" s="566"/>
      <c r="AA212" s="567"/>
      <c r="AB212" s="568" t="s">
        <v>15678</v>
      </c>
      <c r="AC212" s="551"/>
      <c r="AD212" s="551"/>
      <c r="AE212" s="551"/>
      <c r="AF212" s="551"/>
      <c r="AG212" s="551"/>
      <c r="AH212" s="551"/>
    </row>
    <row r="213" spans="1:34" s="272" customFormat="1" ht="108">
      <c r="A213" s="555" t="s">
        <v>738</v>
      </c>
      <c r="B213" s="556" t="s">
        <v>1130</v>
      </c>
      <c r="C213" s="560" t="s">
        <v>2358</v>
      </c>
      <c r="D213" s="569"/>
      <c r="E213" s="556" t="s">
        <v>15838</v>
      </c>
      <c r="F213" s="556" t="s">
        <v>738</v>
      </c>
      <c r="G213" s="556" t="s">
        <v>13459</v>
      </c>
      <c r="H213" s="557" t="s">
        <v>16005</v>
      </c>
      <c r="I213" s="558" t="s">
        <v>1684</v>
      </c>
      <c r="J213" s="558" t="s">
        <v>3190</v>
      </c>
      <c r="K213" s="563" t="s">
        <v>16006</v>
      </c>
      <c r="L213" s="563" t="s">
        <v>16007</v>
      </c>
      <c r="M213" s="563"/>
      <c r="N213" s="563"/>
      <c r="O213" s="563"/>
      <c r="P213" s="559"/>
      <c r="Q213" s="564"/>
      <c r="R213" s="556" t="s">
        <v>2358</v>
      </c>
      <c r="S213" s="561" t="s">
        <v>12687</v>
      </c>
      <c r="T213" s="561" t="s">
        <v>3189</v>
      </c>
      <c r="U213" s="562"/>
      <c r="V213" s="565">
        <v>286</v>
      </c>
      <c r="W213" s="566"/>
      <c r="X213" s="566">
        <v>0</v>
      </c>
      <c r="Y213" s="566"/>
      <c r="Z213" s="566"/>
      <c r="AA213" s="567"/>
      <c r="AB213" s="568" t="s">
        <v>16008</v>
      </c>
      <c r="AC213" s="551"/>
      <c r="AD213" s="551"/>
      <c r="AE213" s="551"/>
      <c r="AF213" s="551"/>
      <c r="AG213" s="551"/>
      <c r="AH213" s="551"/>
    </row>
    <row r="214" spans="1:34" s="272" customFormat="1" ht="67.5">
      <c r="A214" s="555" t="s">
        <v>1428</v>
      </c>
      <c r="B214" s="556" t="s">
        <v>1133</v>
      </c>
      <c r="C214" s="560" t="s">
        <v>2570</v>
      </c>
      <c r="D214" s="569"/>
      <c r="E214" s="556" t="s">
        <v>15815</v>
      </c>
      <c r="F214" s="556" t="s">
        <v>1428</v>
      </c>
      <c r="G214" s="556" t="s">
        <v>13459</v>
      </c>
      <c r="H214" s="557" t="s">
        <v>15816</v>
      </c>
      <c r="I214" s="558" t="s">
        <v>1761</v>
      </c>
      <c r="J214" s="558" t="s">
        <v>4284</v>
      </c>
      <c r="K214" s="563" t="s">
        <v>16009</v>
      </c>
      <c r="L214" s="563" t="s">
        <v>16010</v>
      </c>
      <c r="M214" s="563"/>
      <c r="N214" s="563"/>
      <c r="O214" s="563"/>
      <c r="P214" s="559"/>
      <c r="Q214" s="564"/>
      <c r="R214" s="556" t="s">
        <v>2570</v>
      </c>
      <c r="S214" s="561" t="s">
        <v>12724</v>
      </c>
      <c r="T214" s="561" t="s">
        <v>4283</v>
      </c>
      <c r="U214" s="562"/>
      <c r="V214" s="565">
        <v>564</v>
      </c>
      <c r="W214" s="566"/>
      <c r="X214" s="566">
        <v>0</v>
      </c>
      <c r="Y214" s="566"/>
      <c r="Z214" s="566"/>
      <c r="AA214" s="567"/>
      <c r="AB214" s="568" t="s">
        <v>15818</v>
      </c>
      <c r="AC214" s="551"/>
      <c r="AD214" s="551"/>
      <c r="AE214" s="551"/>
      <c r="AF214" s="551"/>
      <c r="AG214" s="551"/>
      <c r="AH214" s="551"/>
    </row>
    <row r="215" spans="1:34" s="272" customFormat="1" ht="94.5">
      <c r="A215" s="555" t="s">
        <v>1432</v>
      </c>
      <c r="B215" s="556" t="s">
        <v>1133</v>
      </c>
      <c r="C215" s="560" t="s">
        <v>14051</v>
      </c>
      <c r="D215" s="569"/>
      <c r="E215" s="556" t="s">
        <v>15822</v>
      </c>
      <c r="F215" s="556" t="s">
        <v>1432</v>
      </c>
      <c r="G215" s="556" t="s">
        <v>13459</v>
      </c>
      <c r="H215" s="557" t="s">
        <v>15823</v>
      </c>
      <c r="I215" s="558" t="s">
        <v>1855</v>
      </c>
      <c r="J215" s="558" t="s">
        <v>12344</v>
      </c>
      <c r="K215" s="563" t="s">
        <v>16011</v>
      </c>
      <c r="L215" s="563" t="s">
        <v>16012</v>
      </c>
      <c r="M215" s="563"/>
      <c r="N215" s="563"/>
      <c r="O215" s="563"/>
      <c r="P215" s="559"/>
      <c r="Q215" s="564"/>
      <c r="R215" s="556" t="s">
        <v>15416</v>
      </c>
      <c r="S215" s="561" t="s">
        <v>12907</v>
      </c>
      <c r="T215" s="561" t="s">
        <v>12343</v>
      </c>
      <c r="U215" s="562"/>
      <c r="V215" s="565">
        <v>588</v>
      </c>
      <c r="W215" s="566"/>
      <c r="X215" s="566">
        <v>0</v>
      </c>
      <c r="Y215" s="566"/>
      <c r="Z215" s="566"/>
      <c r="AA215" s="567"/>
      <c r="AB215" s="568" t="s">
        <v>15825</v>
      </c>
      <c r="AC215" s="551"/>
      <c r="AD215" s="551"/>
      <c r="AE215" s="551"/>
      <c r="AF215" s="551"/>
      <c r="AG215" s="551"/>
      <c r="AH215" s="551"/>
    </row>
    <row r="216" spans="1:34" s="272" customFormat="1" ht="54">
      <c r="A216" s="555" t="s">
        <v>1416</v>
      </c>
      <c r="B216" s="556" t="s">
        <v>1132</v>
      </c>
      <c r="C216" s="560" t="s">
        <v>1415</v>
      </c>
      <c r="D216" s="569"/>
      <c r="E216" s="556" t="s">
        <v>15767</v>
      </c>
      <c r="F216" s="556" t="s">
        <v>1416</v>
      </c>
      <c r="G216" s="556" t="s">
        <v>13459</v>
      </c>
      <c r="H216" s="557" t="s">
        <v>16013</v>
      </c>
      <c r="I216" s="558" t="s">
        <v>1759</v>
      </c>
      <c r="J216" s="558" t="s">
        <v>1760</v>
      </c>
      <c r="K216" s="563" t="s">
        <v>16014</v>
      </c>
      <c r="L216" s="563" t="s">
        <v>16015</v>
      </c>
      <c r="M216" s="563"/>
      <c r="N216" s="563"/>
      <c r="O216" s="563"/>
      <c r="P216" s="559"/>
      <c r="Q216" s="564"/>
      <c r="R216" s="556" t="s">
        <v>15359</v>
      </c>
      <c r="S216" s="561" t="s">
        <v>12884</v>
      </c>
      <c r="T216" s="561" t="s">
        <v>11286</v>
      </c>
      <c r="U216" s="562"/>
      <c r="V216" s="565">
        <v>326</v>
      </c>
      <c r="W216" s="566"/>
      <c r="X216" s="566">
        <v>0</v>
      </c>
      <c r="Y216" s="566"/>
      <c r="Z216" s="566"/>
      <c r="AA216" s="567"/>
      <c r="AB216" s="568" t="s">
        <v>16016</v>
      </c>
      <c r="AC216" s="551"/>
      <c r="AD216" s="551"/>
      <c r="AE216" s="551"/>
      <c r="AF216" s="551"/>
      <c r="AG216" s="551"/>
      <c r="AH216" s="551"/>
    </row>
    <row r="217" spans="1:34" s="272" customFormat="1" ht="81">
      <c r="A217" s="555" t="s">
        <v>1429</v>
      </c>
      <c r="B217" s="556" t="s">
        <v>1133</v>
      </c>
      <c r="C217" s="560" t="s">
        <v>2361</v>
      </c>
      <c r="D217" s="569"/>
      <c r="E217" s="556" t="s">
        <v>15815</v>
      </c>
      <c r="F217" s="556" t="s">
        <v>1429</v>
      </c>
      <c r="G217" s="556" t="s">
        <v>13459</v>
      </c>
      <c r="H217" s="557" t="s">
        <v>15819</v>
      </c>
      <c r="I217" s="558" t="s">
        <v>1762</v>
      </c>
      <c r="J217" s="558" t="s">
        <v>1550</v>
      </c>
      <c r="K217" s="563" t="s">
        <v>16009</v>
      </c>
      <c r="L217" s="563" t="s">
        <v>16010</v>
      </c>
      <c r="M217" s="563"/>
      <c r="N217" s="563"/>
      <c r="O217" s="563"/>
      <c r="P217" s="559"/>
      <c r="Q217" s="564"/>
      <c r="R217" s="556" t="s">
        <v>15361</v>
      </c>
      <c r="S217" s="561" t="s">
        <v>12724</v>
      </c>
      <c r="T217" s="561" t="s">
        <v>4272</v>
      </c>
      <c r="U217" s="562"/>
      <c r="V217" s="565">
        <v>563</v>
      </c>
      <c r="W217" s="566"/>
      <c r="X217" s="566">
        <v>0</v>
      </c>
      <c r="Y217" s="566"/>
      <c r="Z217" s="566"/>
      <c r="AA217" s="567"/>
      <c r="AB217" s="568" t="s">
        <v>15821</v>
      </c>
      <c r="AC217" s="551"/>
      <c r="AD217" s="551"/>
      <c r="AE217" s="551"/>
      <c r="AF217" s="551"/>
      <c r="AG217" s="551"/>
      <c r="AH217" s="551"/>
    </row>
    <row r="218" spans="1:34" s="272" customFormat="1" ht="54">
      <c r="A218" s="555" t="s">
        <v>1426</v>
      </c>
      <c r="B218" s="556" t="s">
        <v>1132</v>
      </c>
      <c r="C218" s="560" t="s">
        <v>1425</v>
      </c>
      <c r="D218" s="569"/>
      <c r="E218" s="556" t="s">
        <v>16017</v>
      </c>
      <c r="F218" s="556" t="s">
        <v>1426</v>
      </c>
      <c r="G218" s="556" t="s">
        <v>13459</v>
      </c>
      <c r="H218" s="557" t="s">
        <v>16018</v>
      </c>
      <c r="I218" s="558" t="s">
        <v>1757</v>
      </c>
      <c r="J218" s="558" t="s">
        <v>1758</v>
      </c>
      <c r="K218" s="563" t="s">
        <v>16019</v>
      </c>
      <c r="L218" s="563" t="s">
        <v>16020</v>
      </c>
      <c r="M218" s="563"/>
      <c r="N218" s="563"/>
      <c r="O218" s="563"/>
      <c r="P218" s="559"/>
      <c r="Q218" s="564"/>
      <c r="R218" s="556" t="s">
        <v>15363</v>
      </c>
      <c r="S218" s="561" t="s">
        <v>12824</v>
      </c>
      <c r="T218" s="561" t="s">
        <v>8853</v>
      </c>
      <c r="U218" s="562"/>
      <c r="V218" s="565">
        <v>339</v>
      </c>
      <c r="W218" s="566"/>
      <c r="X218" s="566">
        <v>0</v>
      </c>
      <c r="Y218" s="566"/>
      <c r="Z218" s="566"/>
      <c r="AA218" s="567"/>
      <c r="AB218" s="568" t="s">
        <v>16021</v>
      </c>
      <c r="AC218" s="551"/>
      <c r="AD218" s="551"/>
      <c r="AE218" s="551"/>
      <c r="AF218" s="551"/>
      <c r="AG218" s="551"/>
      <c r="AH218" s="551"/>
    </row>
    <row r="219" spans="1:34" s="272" customFormat="1" ht="54">
      <c r="A219" s="555" t="s">
        <v>16022</v>
      </c>
      <c r="B219" s="556" t="s">
        <v>1131</v>
      </c>
      <c r="C219" s="560" t="s">
        <v>16023</v>
      </c>
      <c r="D219" s="569"/>
      <c r="E219" s="556" t="s">
        <v>15627</v>
      </c>
      <c r="F219" s="556" t="s">
        <v>16022</v>
      </c>
      <c r="G219" s="556" t="s">
        <v>13459</v>
      </c>
      <c r="H219" s="557" t="s">
        <v>16024</v>
      </c>
      <c r="I219" s="558" t="s">
        <v>15609</v>
      </c>
      <c r="J219" s="558" t="s">
        <v>15609</v>
      </c>
      <c r="K219" s="563" t="s">
        <v>16025</v>
      </c>
      <c r="L219" s="563" t="s">
        <v>16026</v>
      </c>
      <c r="M219" s="563"/>
      <c r="N219" s="563"/>
      <c r="O219" s="563"/>
      <c r="P219" s="559"/>
      <c r="Q219" s="564"/>
      <c r="R219" s="556" t="s">
        <v>15609</v>
      </c>
      <c r="S219" s="561" t="s">
        <v>12768</v>
      </c>
      <c r="T219" s="561" t="s">
        <v>15609</v>
      </c>
      <c r="U219" s="562"/>
      <c r="V219" s="565" t="e">
        <v>#N/A</v>
      </c>
      <c r="W219" s="566"/>
      <c r="X219" s="566">
        <v>0</v>
      </c>
      <c r="Y219" s="566"/>
      <c r="Z219" s="566"/>
      <c r="AA219" s="567"/>
      <c r="AB219" s="568" t="s">
        <v>16027</v>
      </c>
      <c r="AC219" s="551"/>
      <c r="AD219" s="551"/>
      <c r="AE219" s="551"/>
      <c r="AF219" s="551"/>
      <c r="AG219" s="551"/>
      <c r="AH219" s="551"/>
    </row>
    <row r="220" spans="1:34" s="272" customFormat="1" ht="54">
      <c r="A220" s="555" t="s">
        <v>14272</v>
      </c>
      <c r="B220" s="556" t="s">
        <v>1131</v>
      </c>
      <c r="C220" s="560" t="s">
        <v>13153</v>
      </c>
      <c r="D220" s="569"/>
      <c r="E220" s="556" t="s">
        <v>15627</v>
      </c>
      <c r="F220" s="556" t="s">
        <v>14272</v>
      </c>
      <c r="G220" s="556" t="s">
        <v>13459</v>
      </c>
      <c r="H220" s="557" t="s">
        <v>15853</v>
      </c>
      <c r="I220" s="558" t="s">
        <v>15609</v>
      </c>
      <c r="J220" s="558" t="s">
        <v>13066</v>
      </c>
      <c r="K220" s="563" t="s">
        <v>16028</v>
      </c>
      <c r="L220" s="563" t="s">
        <v>16029</v>
      </c>
      <c r="M220" s="563"/>
      <c r="N220" s="563"/>
      <c r="O220" s="563"/>
      <c r="P220" s="559"/>
      <c r="Q220" s="564"/>
      <c r="R220" s="556" t="s">
        <v>13153</v>
      </c>
      <c r="S220" s="561" t="s">
        <v>12768</v>
      </c>
      <c r="T220" s="561" t="s">
        <v>6120</v>
      </c>
      <c r="U220" s="562"/>
      <c r="V220" s="565">
        <v>479</v>
      </c>
      <c r="W220" s="566"/>
      <c r="X220" s="566">
        <v>0</v>
      </c>
      <c r="Y220" s="566"/>
      <c r="Z220" s="566"/>
      <c r="AA220" s="567"/>
      <c r="AB220" s="568" t="s">
        <v>15855</v>
      </c>
      <c r="AC220" s="551"/>
      <c r="AD220" s="551"/>
      <c r="AE220" s="551"/>
      <c r="AF220" s="551"/>
      <c r="AG220" s="551"/>
      <c r="AH220" s="551"/>
    </row>
    <row r="221" spans="1:34" s="272" customFormat="1" ht="108">
      <c r="A221" s="555" t="s">
        <v>1406</v>
      </c>
      <c r="B221" s="556" t="s">
        <v>1133</v>
      </c>
      <c r="C221" s="560" t="s">
        <v>1405</v>
      </c>
      <c r="D221" s="569"/>
      <c r="E221" s="556" t="s">
        <v>15640</v>
      </c>
      <c r="F221" s="556" t="s">
        <v>1406</v>
      </c>
      <c r="G221" s="556" t="s">
        <v>13459</v>
      </c>
      <c r="H221" s="557" t="s">
        <v>15812</v>
      </c>
      <c r="I221" s="558" t="s">
        <v>1788</v>
      </c>
      <c r="J221" s="558" t="s">
        <v>13846</v>
      </c>
      <c r="K221" s="563" t="s">
        <v>16030</v>
      </c>
      <c r="L221" s="563" t="s">
        <v>16031</v>
      </c>
      <c r="M221" s="563"/>
      <c r="N221" s="563"/>
      <c r="O221" s="563"/>
      <c r="P221" s="559"/>
      <c r="Q221" s="564"/>
      <c r="R221" s="556" t="s">
        <v>1405</v>
      </c>
      <c r="S221" s="561" t="s">
        <v>12715</v>
      </c>
      <c r="T221" s="561" t="s">
        <v>13744</v>
      </c>
      <c r="U221" s="562"/>
      <c r="V221" s="565">
        <v>545</v>
      </c>
      <c r="W221" s="566"/>
      <c r="X221" s="566">
        <v>0</v>
      </c>
      <c r="Y221" s="566"/>
      <c r="Z221" s="566"/>
      <c r="AA221" s="567"/>
      <c r="AB221" s="568" t="s">
        <v>15814</v>
      </c>
      <c r="AC221" s="551"/>
      <c r="AD221" s="551"/>
      <c r="AE221" s="551"/>
      <c r="AF221" s="551"/>
      <c r="AG221" s="551"/>
      <c r="AH221" s="551"/>
    </row>
    <row r="222" spans="1:34" s="272" customFormat="1" ht="67.5">
      <c r="A222" s="555" t="s">
        <v>1394</v>
      </c>
      <c r="B222" s="556" t="s">
        <v>1130</v>
      </c>
      <c r="C222" s="560" t="s">
        <v>1393</v>
      </c>
      <c r="D222" s="569"/>
      <c r="E222" s="556" t="s">
        <v>15763</v>
      </c>
      <c r="F222" s="556" t="s">
        <v>1394</v>
      </c>
      <c r="G222" s="556" t="s">
        <v>13459</v>
      </c>
      <c r="H222" s="557" t="s">
        <v>16032</v>
      </c>
      <c r="I222" s="558" t="s">
        <v>1710</v>
      </c>
      <c r="J222" s="558" t="s">
        <v>1711</v>
      </c>
      <c r="K222" s="563" t="s">
        <v>16033</v>
      </c>
      <c r="L222" s="563" t="s">
        <v>16034</v>
      </c>
      <c r="M222" s="563"/>
      <c r="N222" s="563"/>
      <c r="O222" s="563"/>
      <c r="P222" s="559"/>
      <c r="Q222" s="564"/>
      <c r="R222" s="556" t="s">
        <v>1393</v>
      </c>
      <c r="S222" s="561" t="s">
        <v>12894</v>
      </c>
      <c r="T222" s="561" t="s">
        <v>11722</v>
      </c>
      <c r="U222" s="562"/>
      <c r="V222" s="565">
        <v>249</v>
      </c>
      <c r="W222" s="566"/>
      <c r="X222" s="566">
        <v>0</v>
      </c>
      <c r="Y222" s="566"/>
      <c r="Z222" s="566"/>
      <c r="AA222" s="567"/>
      <c r="AB222" s="568" t="s">
        <v>16035</v>
      </c>
      <c r="AC222" s="551"/>
      <c r="AD222" s="551"/>
      <c r="AE222" s="551"/>
      <c r="AF222" s="551"/>
      <c r="AG222" s="551"/>
      <c r="AH222" s="551"/>
    </row>
    <row r="223" spans="1:34" s="272" customFormat="1" ht="81">
      <c r="A223" s="555" t="s">
        <v>1387</v>
      </c>
      <c r="B223" s="556" t="s">
        <v>1130</v>
      </c>
      <c r="C223" s="560" t="s">
        <v>1386</v>
      </c>
      <c r="D223" s="569"/>
      <c r="E223" s="556" t="s">
        <v>16036</v>
      </c>
      <c r="F223" s="556" t="s">
        <v>1387</v>
      </c>
      <c r="G223" s="556" t="s">
        <v>13459</v>
      </c>
      <c r="H223" s="557" t="s">
        <v>16037</v>
      </c>
      <c r="I223" s="558" t="s">
        <v>1708</v>
      </c>
      <c r="J223" s="558" t="s">
        <v>1709</v>
      </c>
      <c r="K223" s="563" t="s">
        <v>16038</v>
      </c>
      <c r="L223" s="563" t="s">
        <v>16039</v>
      </c>
      <c r="M223" s="563"/>
      <c r="N223" s="563"/>
      <c r="O223" s="563"/>
      <c r="P223" s="559"/>
      <c r="Q223" s="564"/>
      <c r="R223" s="556" t="s">
        <v>1386</v>
      </c>
      <c r="S223" s="561" t="s">
        <v>12915</v>
      </c>
      <c r="T223" s="561" t="s">
        <v>12587</v>
      </c>
      <c r="U223" s="562"/>
      <c r="V223" s="565">
        <v>80</v>
      </c>
      <c r="W223" s="566"/>
      <c r="X223" s="566">
        <v>0</v>
      </c>
      <c r="Y223" s="566"/>
      <c r="Z223" s="566"/>
      <c r="AA223" s="567"/>
      <c r="AB223" s="568" t="s">
        <v>16040</v>
      </c>
      <c r="AC223" s="551"/>
      <c r="AD223" s="551"/>
      <c r="AE223" s="551"/>
      <c r="AF223" s="551"/>
      <c r="AG223" s="551"/>
      <c r="AH223" s="551"/>
    </row>
    <row r="224" spans="1:34" s="272" customFormat="1" ht="67.5">
      <c r="A224" s="555" t="s">
        <v>14018</v>
      </c>
      <c r="B224" s="556" t="s">
        <v>1130</v>
      </c>
      <c r="C224" s="560" t="s">
        <v>14017</v>
      </c>
      <c r="D224" s="569"/>
      <c r="E224" s="556" t="s">
        <v>15640</v>
      </c>
      <c r="F224" s="556" t="s">
        <v>14018</v>
      </c>
      <c r="G224" s="556" t="s">
        <v>13459</v>
      </c>
      <c r="H224" s="557" t="s">
        <v>16041</v>
      </c>
      <c r="I224" s="558" t="s">
        <v>1663</v>
      </c>
      <c r="J224" s="558" t="s">
        <v>13843</v>
      </c>
      <c r="K224" s="563" t="s">
        <v>15609</v>
      </c>
      <c r="L224" s="563" t="s">
        <v>16042</v>
      </c>
      <c r="M224" s="563"/>
      <c r="N224" s="563"/>
      <c r="O224" s="563"/>
      <c r="P224" s="559"/>
      <c r="Q224" s="564"/>
      <c r="R224" s="556" t="s">
        <v>14017</v>
      </c>
      <c r="S224" s="561" t="s">
        <v>12715</v>
      </c>
      <c r="T224" s="561" t="s">
        <v>13741</v>
      </c>
      <c r="U224" s="562"/>
      <c r="V224" s="565">
        <v>237</v>
      </c>
      <c r="W224" s="566"/>
      <c r="X224" s="566">
        <v>0</v>
      </c>
      <c r="Y224" s="566"/>
      <c r="Z224" s="566"/>
      <c r="AA224" s="567"/>
      <c r="AB224" s="568" t="s">
        <v>16043</v>
      </c>
      <c r="AC224" s="551"/>
      <c r="AD224" s="551"/>
      <c r="AE224" s="551"/>
      <c r="AF224" s="551"/>
      <c r="AG224" s="551"/>
      <c r="AH224" s="551"/>
    </row>
    <row r="225" spans="1:34" s="272" customFormat="1" ht="54">
      <c r="A225" s="555" t="s">
        <v>15353</v>
      </c>
      <c r="B225" s="556" t="s">
        <v>1130</v>
      </c>
      <c r="C225" s="560" t="s">
        <v>942</v>
      </c>
      <c r="D225" s="569" t="s">
        <v>15352</v>
      </c>
      <c r="E225" s="556" t="s">
        <v>15640</v>
      </c>
      <c r="F225" s="556" t="s">
        <v>15353</v>
      </c>
      <c r="G225" s="556" t="s">
        <v>13459</v>
      </c>
      <c r="H225" s="557" t="s">
        <v>16044</v>
      </c>
      <c r="I225" s="558">
        <v>0</v>
      </c>
      <c r="J225" s="558">
        <v>0</v>
      </c>
      <c r="K225" s="563"/>
      <c r="L225" s="563"/>
      <c r="M225" s="563"/>
      <c r="N225" s="563"/>
      <c r="O225" s="563"/>
      <c r="P225" s="559"/>
      <c r="Q225" s="564"/>
      <c r="R225" s="556" t="s">
        <v>15609</v>
      </c>
      <c r="S225" s="561" t="s">
        <v>12715</v>
      </c>
      <c r="T225" s="561" t="s">
        <v>15609</v>
      </c>
      <c r="U225" s="562"/>
      <c r="V225" s="565">
        <v>313</v>
      </c>
      <c r="W225" s="566"/>
      <c r="X225" s="566">
        <v>0</v>
      </c>
      <c r="Y225" s="566"/>
      <c r="Z225" s="566"/>
      <c r="AA225" s="567"/>
      <c r="AB225" s="568" t="s">
        <v>16045</v>
      </c>
      <c r="AC225" s="551"/>
      <c r="AD225" s="551"/>
      <c r="AE225" s="551"/>
      <c r="AF225" s="551"/>
      <c r="AG225" s="551"/>
      <c r="AH225" s="551"/>
    </row>
    <row r="226" spans="1:34" s="272" customFormat="1" ht="40.5">
      <c r="A226" s="555" t="s">
        <v>13132</v>
      </c>
      <c r="B226" s="556" t="s">
        <v>1130</v>
      </c>
      <c r="C226" s="560" t="s">
        <v>13131</v>
      </c>
      <c r="D226" s="569"/>
      <c r="E226" s="556" t="s">
        <v>16046</v>
      </c>
      <c r="F226" s="556" t="s">
        <v>13132</v>
      </c>
      <c r="G226" s="556" t="s">
        <v>13459</v>
      </c>
      <c r="H226" s="557" t="s">
        <v>16047</v>
      </c>
      <c r="I226" s="558" t="s">
        <v>13162</v>
      </c>
      <c r="J226" s="558" t="s">
        <v>11876</v>
      </c>
      <c r="K226" s="563" t="s">
        <v>16048</v>
      </c>
      <c r="L226" s="563" t="s">
        <v>16049</v>
      </c>
      <c r="M226" s="563"/>
      <c r="N226" s="563"/>
      <c r="O226" s="563"/>
      <c r="P226" s="559"/>
      <c r="Q226" s="564"/>
      <c r="R226" s="556" t="s">
        <v>13131</v>
      </c>
      <c r="S226" s="561" t="s">
        <v>12897</v>
      </c>
      <c r="T226" s="561" t="s">
        <v>11875</v>
      </c>
      <c r="U226" s="562"/>
      <c r="V226" s="565">
        <v>8</v>
      </c>
      <c r="W226" s="566"/>
      <c r="X226" s="566">
        <v>0</v>
      </c>
      <c r="Y226" s="566"/>
      <c r="Z226" s="566"/>
      <c r="AA226" s="567"/>
      <c r="AB226" s="568" t="s">
        <v>16050</v>
      </c>
      <c r="AC226" s="551"/>
      <c r="AD226" s="551"/>
      <c r="AE226" s="551"/>
      <c r="AF226" s="551"/>
      <c r="AG226" s="551"/>
      <c r="AH226" s="551"/>
    </row>
    <row r="227" spans="1:34" s="272" customFormat="1" ht="40.5">
      <c r="A227" s="555" t="s">
        <v>14104</v>
      </c>
      <c r="B227" s="556" t="s">
        <v>1130</v>
      </c>
      <c r="C227" s="560" t="s">
        <v>14082</v>
      </c>
      <c r="D227" s="569"/>
      <c r="E227" s="556" t="s">
        <v>16051</v>
      </c>
      <c r="F227" s="556" t="s">
        <v>14104</v>
      </c>
      <c r="G227" s="556" t="s">
        <v>13459</v>
      </c>
      <c r="H227" s="557" t="s">
        <v>16052</v>
      </c>
      <c r="I227" s="558" t="s">
        <v>14271</v>
      </c>
      <c r="J227" s="558" t="s">
        <v>5635</v>
      </c>
      <c r="K227" s="563" t="s">
        <v>16053</v>
      </c>
      <c r="L227" s="563" t="s">
        <v>16054</v>
      </c>
      <c r="M227" s="563"/>
      <c r="N227" s="563"/>
      <c r="O227" s="563"/>
      <c r="P227" s="559"/>
      <c r="Q227" s="564"/>
      <c r="R227" s="556" t="s">
        <v>14082</v>
      </c>
      <c r="S227" s="561" t="s">
        <v>12749</v>
      </c>
      <c r="T227" s="561" t="s">
        <v>5634</v>
      </c>
      <c r="U227" s="562"/>
      <c r="V227" s="565">
        <v>86</v>
      </c>
      <c r="W227" s="566"/>
      <c r="X227" s="566">
        <v>0</v>
      </c>
      <c r="Y227" s="566"/>
      <c r="Z227" s="566"/>
      <c r="AA227" s="567"/>
      <c r="AB227" s="568" t="s">
        <v>16055</v>
      </c>
      <c r="AC227" s="551"/>
      <c r="AD227" s="551"/>
      <c r="AE227" s="551"/>
      <c r="AF227" s="551"/>
      <c r="AG227" s="551"/>
      <c r="AH227" s="551"/>
    </row>
    <row r="228" spans="1:34" s="272" customFormat="1" ht="81">
      <c r="A228" s="555" t="s">
        <v>13147</v>
      </c>
      <c r="B228" s="556" t="s">
        <v>1131</v>
      </c>
      <c r="C228" s="560" t="s">
        <v>13146</v>
      </c>
      <c r="D228" s="569"/>
      <c r="E228" s="556" t="s">
        <v>15640</v>
      </c>
      <c r="F228" s="556" t="s">
        <v>13147</v>
      </c>
      <c r="G228" s="556" t="s">
        <v>13459</v>
      </c>
      <c r="H228" s="557" t="s">
        <v>16056</v>
      </c>
      <c r="I228" s="558" t="s">
        <v>13167</v>
      </c>
      <c r="J228" s="558" t="s">
        <v>13825</v>
      </c>
      <c r="K228" s="563" t="s">
        <v>16057</v>
      </c>
      <c r="L228" s="563" t="s">
        <v>16058</v>
      </c>
      <c r="M228" s="563"/>
      <c r="N228" s="563"/>
      <c r="O228" s="563"/>
      <c r="P228" s="559"/>
      <c r="Q228" s="564"/>
      <c r="R228" s="556" t="s">
        <v>13146</v>
      </c>
      <c r="S228" s="561" t="s">
        <v>12715</v>
      </c>
      <c r="T228" s="561" t="s">
        <v>13723</v>
      </c>
      <c r="U228" s="562"/>
      <c r="V228" s="565">
        <v>393</v>
      </c>
      <c r="W228" s="566"/>
      <c r="X228" s="566">
        <v>0</v>
      </c>
      <c r="Y228" s="566"/>
      <c r="Z228" s="566"/>
      <c r="AA228" s="567"/>
      <c r="AB228" s="568" t="s">
        <v>16059</v>
      </c>
      <c r="AC228" s="551"/>
      <c r="AD228" s="551"/>
      <c r="AE228" s="551"/>
      <c r="AF228" s="551"/>
      <c r="AG228" s="551"/>
      <c r="AH228" s="551"/>
    </row>
    <row r="229" spans="1:34" s="272" customFormat="1" ht="54">
      <c r="A229" s="555" t="s">
        <v>13135</v>
      </c>
      <c r="B229" s="556" t="s">
        <v>1130</v>
      </c>
      <c r="C229" s="560" t="s">
        <v>13134</v>
      </c>
      <c r="D229" s="569"/>
      <c r="E229" s="556" t="s">
        <v>15920</v>
      </c>
      <c r="F229" s="556" t="s">
        <v>13135</v>
      </c>
      <c r="G229" s="556" t="s">
        <v>13459</v>
      </c>
      <c r="H229" s="557" t="s">
        <v>16060</v>
      </c>
      <c r="I229" s="558" t="s">
        <v>13156</v>
      </c>
      <c r="J229" s="558" t="s">
        <v>13082</v>
      </c>
      <c r="K229" s="563" t="s">
        <v>16061</v>
      </c>
      <c r="L229" s="563" t="s">
        <v>16062</v>
      </c>
      <c r="M229" s="563"/>
      <c r="N229" s="563"/>
      <c r="O229" s="563"/>
      <c r="P229" s="559"/>
      <c r="Q229" s="564"/>
      <c r="R229" s="556" t="s">
        <v>15325</v>
      </c>
      <c r="S229" s="561" t="s">
        <v>12789</v>
      </c>
      <c r="T229" s="561" t="s">
        <v>7124</v>
      </c>
      <c r="U229" s="562"/>
      <c r="V229" s="565">
        <v>68</v>
      </c>
      <c r="W229" s="566"/>
      <c r="X229" s="566">
        <v>0</v>
      </c>
      <c r="Y229" s="566"/>
      <c r="Z229" s="566"/>
      <c r="AA229" s="567"/>
      <c r="AB229" s="568" t="s">
        <v>16063</v>
      </c>
      <c r="AC229" s="551"/>
      <c r="AD229" s="551"/>
      <c r="AE229" s="551"/>
      <c r="AF229" s="551"/>
      <c r="AG229" s="551"/>
      <c r="AH229" s="551"/>
    </row>
    <row r="230" spans="1:34" s="272" customFormat="1" ht="81">
      <c r="A230" s="555" t="s">
        <v>650</v>
      </c>
      <c r="B230" s="556" t="s">
        <v>1130</v>
      </c>
      <c r="C230" s="560" t="s">
        <v>2156</v>
      </c>
      <c r="D230" s="569"/>
      <c r="E230" s="556" t="s">
        <v>15683</v>
      </c>
      <c r="F230" s="556" t="s">
        <v>650</v>
      </c>
      <c r="G230" s="556" t="s">
        <v>13459</v>
      </c>
      <c r="H230" s="557" t="s">
        <v>16064</v>
      </c>
      <c r="I230" s="558" t="s">
        <v>1547</v>
      </c>
      <c r="J230" s="558" t="s">
        <v>1548</v>
      </c>
      <c r="K230" s="563" t="s">
        <v>16065</v>
      </c>
      <c r="L230" s="563" t="s">
        <v>16066</v>
      </c>
      <c r="M230" s="563"/>
      <c r="N230" s="563"/>
      <c r="O230" s="563"/>
      <c r="P230" s="559"/>
      <c r="Q230" s="564"/>
      <c r="R230" s="556" t="s">
        <v>2156</v>
      </c>
      <c r="S230" s="561" t="s">
        <v>12781</v>
      </c>
      <c r="T230" s="561" t="s">
        <v>6784</v>
      </c>
      <c r="U230" s="562"/>
      <c r="V230" s="565">
        <v>11</v>
      </c>
      <c r="W230" s="566"/>
      <c r="X230" s="566">
        <v>0</v>
      </c>
      <c r="Y230" s="566"/>
      <c r="Z230" s="566"/>
      <c r="AA230" s="567"/>
      <c r="AB230" s="568" t="s">
        <v>16067</v>
      </c>
      <c r="AC230" s="551"/>
      <c r="AD230" s="551"/>
      <c r="AE230" s="551"/>
      <c r="AF230" s="551"/>
      <c r="AG230" s="551"/>
      <c r="AH230" s="551"/>
    </row>
    <row r="231" spans="1:34" s="272" customFormat="1" ht="81">
      <c r="A231" s="555" t="s">
        <v>721</v>
      </c>
      <c r="B231" s="556" t="s">
        <v>1130</v>
      </c>
      <c r="C231" s="560" t="s">
        <v>1232</v>
      </c>
      <c r="D231" s="569"/>
      <c r="E231" s="556" t="s">
        <v>15627</v>
      </c>
      <c r="F231" s="556" t="s">
        <v>721</v>
      </c>
      <c r="G231" s="556" t="s">
        <v>13459</v>
      </c>
      <c r="H231" s="557" t="s">
        <v>16068</v>
      </c>
      <c r="I231" s="558" t="s">
        <v>1649</v>
      </c>
      <c r="J231" s="558" t="s">
        <v>6073</v>
      </c>
      <c r="K231" s="563" t="s">
        <v>16069</v>
      </c>
      <c r="L231" s="563" t="s">
        <v>16070</v>
      </c>
      <c r="M231" s="563"/>
      <c r="N231" s="563"/>
      <c r="O231" s="563"/>
      <c r="P231" s="559"/>
      <c r="Q231" s="564"/>
      <c r="R231" s="556" t="s">
        <v>1232</v>
      </c>
      <c r="S231" s="561" t="s">
        <v>12768</v>
      </c>
      <c r="T231" s="561" t="s">
        <v>6072</v>
      </c>
      <c r="U231" s="562"/>
      <c r="V231" s="565">
        <v>206</v>
      </c>
      <c r="W231" s="566"/>
      <c r="X231" s="566">
        <v>0</v>
      </c>
      <c r="Y231" s="566"/>
      <c r="Z231" s="566"/>
      <c r="AA231" s="567"/>
      <c r="AB231" s="568" t="s">
        <v>16071</v>
      </c>
      <c r="AC231" s="551"/>
      <c r="AD231" s="551"/>
      <c r="AE231" s="551"/>
      <c r="AF231" s="551"/>
      <c r="AG231" s="551"/>
      <c r="AH231" s="551"/>
    </row>
    <row r="232" spans="1:34" s="272" customFormat="1" ht="94.5">
      <c r="A232" s="555" t="s">
        <v>1417</v>
      </c>
      <c r="B232" s="556" t="s">
        <v>1132</v>
      </c>
      <c r="C232" s="560" t="s">
        <v>2558</v>
      </c>
      <c r="D232" s="569"/>
      <c r="E232" s="556" t="s">
        <v>15815</v>
      </c>
      <c r="F232" s="556" t="s">
        <v>1417</v>
      </c>
      <c r="G232" s="556" t="s">
        <v>13459</v>
      </c>
      <c r="H232" s="557" t="s">
        <v>15816</v>
      </c>
      <c r="I232" s="558" t="s">
        <v>1761</v>
      </c>
      <c r="J232" s="558" t="s">
        <v>4284</v>
      </c>
      <c r="K232" s="563" t="s">
        <v>16014</v>
      </c>
      <c r="L232" s="563" t="s">
        <v>16015</v>
      </c>
      <c r="M232" s="563"/>
      <c r="N232" s="563"/>
      <c r="O232" s="563"/>
      <c r="P232" s="559"/>
      <c r="Q232" s="564"/>
      <c r="R232" s="556" t="s">
        <v>15362</v>
      </c>
      <c r="S232" s="561" t="s">
        <v>12724</v>
      </c>
      <c r="T232" s="561" t="s">
        <v>4283</v>
      </c>
      <c r="U232" s="562"/>
      <c r="V232" s="565">
        <v>331</v>
      </c>
      <c r="W232" s="566"/>
      <c r="X232" s="566">
        <v>0</v>
      </c>
      <c r="Y232" s="566"/>
      <c r="Z232" s="566"/>
      <c r="AA232" s="567"/>
      <c r="AB232" s="568" t="s">
        <v>16072</v>
      </c>
      <c r="AC232" s="551"/>
      <c r="AD232" s="551"/>
      <c r="AE232" s="551"/>
      <c r="AF232" s="551"/>
      <c r="AG232" s="551"/>
      <c r="AH232" s="551"/>
    </row>
    <row r="233" spans="1:34" s="272" customFormat="1" ht="54">
      <c r="A233" s="555" t="s">
        <v>1421</v>
      </c>
      <c r="B233" s="556" t="s">
        <v>1132</v>
      </c>
      <c r="C233" s="560" t="s">
        <v>1420</v>
      </c>
      <c r="D233" s="569"/>
      <c r="E233" s="556" t="s">
        <v>15693</v>
      </c>
      <c r="F233" s="556" t="s">
        <v>1421</v>
      </c>
      <c r="G233" s="556" t="s">
        <v>13459</v>
      </c>
      <c r="H233" s="557" t="s">
        <v>16073</v>
      </c>
      <c r="I233" s="558" t="s">
        <v>1764</v>
      </c>
      <c r="J233" s="558" t="s">
        <v>1632</v>
      </c>
      <c r="K233" s="563" t="s">
        <v>16074</v>
      </c>
      <c r="L233" s="563" t="s">
        <v>16075</v>
      </c>
      <c r="M233" s="563"/>
      <c r="N233" s="563"/>
      <c r="O233" s="563"/>
      <c r="P233" s="559"/>
      <c r="Q233" s="564"/>
      <c r="R233" s="556" t="s">
        <v>1420</v>
      </c>
      <c r="S233" s="561" t="s">
        <v>12899</v>
      </c>
      <c r="T233" s="561" t="s">
        <v>12116</v>
      </c>
      <c r="U233" s="562"/>
      <c r="V233" s="565">
        <v>328</v>
      </c>
      <c r="W233" s="566"/>
      <c r="X233" s="566">
        <v>0</v>
      </c>
      <c r="Y233" s="566"/>
      <c r="Z233" s="566"/>
      <c r="AA233" s="567"/>
      <c r="AB233" s="568" t="s">
        <v>16076</v>
      </c>
      <c r="AC233" s="551"/>
      <c r="AD233" s="551"/>
      <c r="AE233" s="551"/>
      <c r="AF233" s="551"/>
      <c r="AG233" s="551"/>
      <c r="AH233" s="551"/>
    </row>
    <row r="234" spans="1:34" s="272" customFormat="1" ht="108">
      <c r="A234" s="555" t="s">
        <v>1431</v>
      </c>
      <c r="B234" s="556" t="s">
        <v>1133</v>
      </c>
      <c r="C234" s="560" t="s">
        <v>1430</v>
      </c>
      <c r="D234" s="569"/>
      <c r="E234" s="556" t="s">
        <v>15640</v>
      </c>
      <c r="F234" s="556" t="s">
        <v>1431</v>
      </c>
      <c r="G234" s="556" t="s">
        <v>13459</v>
      </c>
      <c r="H234" s="557" t="s">
        <v>15826</v>
      </c>
      <c r="I234" s="558" t="s">
        <v>1787</v>
      </c>
      <c r="J234" s="558" t="s">
        <v>13842</v>
      </c>
      <c r="K234" s="563" t="s">
        <v>16077</v>
      </c>
      <c r="L234" s="563" t="s">
        <v>16078</v>
      </c>
      <c r="M234" s="563"/>
      <c r="N234" s="563"/>
      <c r="O234" s="563"/>
      <c r="P234" s="559"/>
      <c r="Q234" s="564"/>
      <c r="R234" s="556" t="s">
        <v>1430</v>
      </c>
      <c r="S234" s="561" t="s">
        <v>12715</v>
      </c>
      <c r="T234" s="561" t="s">
        <v>13740</v>
      </c>
      <c r="U234" s="562"/>
      <c r="V234" s="565">
        <v>573</v>
      </c>
      <c r="W234" s="566"/>
      <c r="X234" s="566">
        <v>0</v>
      </c>
      <c r="Y234" s="566"/>
      <c r="Z234" s="566"/>
      <c r="AA234" s="567"/>
      <c r="AB234" s="568" t="s">
        <v>15828</v>
      </c>
      <c r="AC234" s="551"/>
      <c r="AD234" s="551"/>
      <c r="AE234" s="551"/>
      <c r="AF234" s="551"/>
      <c r="AG234" s="551"/>
      <c r="AH234" s="551"/>
    </row>
    <row r="235" spans="1:34" s="272" customFormat="1" ht="67.5">
      <c r="A235" s="555" t="s">
        <v>1419</v>
      </c>
      <c r="B235" s="556" t="s">
        <v>1132</v>
      </c>
      <c r="C235" s="560" t="s">
        <v>1418</v>
      </c>
      <c r="D235" s="569"/>
      <c r="E235" s="556" t="s">
        <v>15815</v>
      </c>
      <c r="F235" s="556" t="s">
        <v>1419</v>
      </c>
      <c r="G235" s="556" t="s">
        <v>13459</v>
      </c>
      <c r="H235" s="557" t="s">
        <v>16079</v>
      </c>
      <c r="I235" s="558" t="s">
        <v>1763</v>
      </c>
      <c r="J235" s="558" t="s">
        <v>4262</v>
      </c>
      <c r="K235" s="563" t="s">
        <v>16080</v>
      </c>
      <c r="L235" s="563" t="s">
        <v>16081</v>
      </c>
      <c r="M235" s="563"/>
      <c r="N235" s="563"/>
      <c r="O235" s="563"/>
      <c r="P235" s="559"/>
      <c r="Q235" s="564"/>
      <c r="R235" s="556" t="s">
        <v>1418</v>
      </c>
      <c r="S235" s="561" t="s">
        <v>12724</v>
      </c>
      <c r="T235" s="561" t="s">
        <v>4261</v>
      </c>
      <c r="U235" s="562"/>
      <c r="V235" s="565">
        <v>327</v>
      </c>
      <c r="W235" s="566"/>
      <c r="X235" s="566">
        <v>0</v>
      </c>
      <c r="Y235" s="566"/>
      <c r="Z235" s="566"/>
      <c r="AA235" s="567"/>
      <c r="AB235" s="568" t="s">
        <v>16082</v>
      </c>
      <c r="AC235" s="551"/>
      <c r="AD235" s="551"/>
      <c r="AE235" s="551"/>
      <c r="AF235" s="551"/>
      <c r="AG235" s="551"/>
      <c r="AH235" s="551"/>
    </row>
    <row r="236" spans="1:34" s="272" customFormat="1" ht="108">
      <c r="A236" s="555" t="s">
        <v>2569</v>
      </c>
      <c r="B236" s="556" t="s">
        <v>1133</v>
      </c>
      <c r="C236" s="560" t="s">
        <v>13154</v>
      </c>
      <c r="D236" s="569"/>
      <c r="E236" s="556" t="s">
        <v>15640</v>
      </c>
      <c r="F236" s="556" t="s">
        <v>2569</v>
      </c>
      <c r="G236" s="556" t="s">
        <v>13459</v>
      </c>
      <c r="H236" s="557" t="s">
        <v>15829</v>
      </c>
      <c r="I236" s="558" t="s">
        <v>1787</v>
      </c>
      <c r="J236" s="558" t="s">
        <v>13842</v>
      </c>
      <c r="K236" s="563" t="s">
        <v>16083</v>
      </c>
      <c r="L236" s="563" t="s">
        <v>16084</v>
      </c>
      <c r="M236" s="563"/>
      <c r="N236" s="563"/>
      <c r="O236" s="563"/>
      <c r="P236" s="559"/>
      <c r="Q236" s="564"/>
      <c r="R236" s="556" t="s">
        <v>13154</v>
      </c>
      <c r="S236" s="561" t="s">
        <v>12715</v>
      </c>
      <c r="T236" s="561" t="s">
        <v>13740</v>
      </c>
      <c r="U236" s="562"/>
      <c r="V236" s="565">
        <v>555</v>
      </c>
      <c r="W236" s="566"/>
      <c r="X236" s="566">
        <v>0</v>
      </c>
      <c r="Y236" s="566"/>
      <c r="Z236" s="566"/>
      <c r="AA236" s="567"/>
      <c r="AB236" s="568" t="s">
        <v>15831</v>
      </c>
      <c r="AC236" s="551"/>
      <c r="AD236" s="551"/>
      <c r="AE236" s="551"/>
      <c r="AF236" s="551"/>
      <c r="AG236" s="551"/>
      <c r="AH236" s="551"/>
    </row>
    <row r="237" spans="1:34" s="272" customFormat="1" ht="108">
      <c r="A237" s="555" t="s">
        <v>2292</v>
      </c>
      <c r="B237" s="556" t="s">
        <v>1133</v>
      </c>
      <c r="C237" s="560" t="s">
        <v>2371</v>
      </c>
      <c r="D237" s="569"/>
      <c r="E237" s="556" t="s">
        <v>16085</v>
      </c>
      <c r="F237" s="556" t="s">
        <v>2292</v>
      </c>
      <c r="G237" s="556" t="s">
        <v>13459</v>
      </c>
      <c r="H237" s="557" t="s">
        <v>16086</v>
      </c>
      <c r="I237" s="558" t="s">
        <v>2293</v>
      </c>
      <c r="J237" s="558" t="s">
        <v>2294</v>
      </c>
      <c r="K237" s="563" t="s">
        <v>16087</v>
      </c>
      <c r="L237" s="563" t="s">
        <v>16088</v>
      </c>
      <c r="M237" s="563"/>
      <c r="N237" s="563"/>
      <c r="O237" s="563"/>
      <c r="P237" s="559"/>
      <c r="Q237" s="564"/>
      <c r="R237" s="556" t="s">
        <v>2371</v>
      </c>
      <c r="S237" s="561" t="s">
        <v>12843</v>
      </c>
      <c r="T237" s="561" t="s">
        <v>9437</v>
      </c>
      <c r="U237" s="562"/>
      <c r="V237" s="565">
        <v>595</v>
      </c>
      <c r="W237" s="566"/>
      <c r="X237" s="566">
        <v>0</v>
      </c>
      <c r="Y237" s="566"/>
      <c r="Z237" s="566"/>
      <c r="AA237" s="567"/>
      <c r="AB237" s="568" t="s">
        <v>16089</v>
      </c>
      <c r="AC237" s="551"/>
      <c r="AD237" s="551"/>
      <c r="AE237" s="551"/>
      <c r="AF237" s="551"/>
      <c r="AG237" s="551"/>
      <c r="AH237" s="551"/>
    </row>
    <row r="238" spans="1:34" s="272" customFormat="1" ht="135">
      <c r="A238" s="555" t="s">
        <v>2298</v>
      </c>
      <c r="B238" s="556" t="s">
        <v>1133</v>
      </c>
      <c r="C238" s="560" t="s">
        <v>2297</v>
      </c>
      <c r="D238" s="569"/>
      <c r="E238" s="556" t="s">
        <v>15640</v>
      </c>
      <c r="F238" s="556" t="s">
        <v>2298</v>
      </c>
      <c r="G238" s="556" t="s">
        <v>13459</v>
      </c>
      <c r="H238" s="557" t="s">
        <v>15841</v>
      </c>
      <c r="I238" s="558" t="s">
        <v>1787</v>
      </c>
      <c r="J238" s="558" t="s">
        <v>13842</v>
      </c>
      <c r="K238" s="563" t="s">
        <v>16090</v>
      </c>
      <c r="L238" s="563" t="s">
        <v>16091</v>
      </c>
      <c r="M238" s="563"/>
      <c r="N238" s="563"/>
      <c r="O238" s="563"/>
      <c r="P238" s="559"/>
      <c r="Q238" s="564"/>
      <c r="R238" s="556" t="s">
        <v>2297</v>
      </c>
      <c r="S238" s="561" t="s">
        <v>12715</v>
      </c>
      <c r="T238" s="561" t="s">
        <v>13740</v>
      </c>
      <c r="U238" s="562"/>
      <c r="V238" s="565">
        <v>606</v>
      </c>
      <c r="W238" s="566"/>
      <c r="X238" s="566">
        <v>0</v>
      </c>
      <c r="Y238" s="566"/>
      <c r="Z238" s="566"/>
      <c r="AA238" s="567"/>
      <c r="AB238" s="568" t="s">
        <v>15843</v>
      </c>
      <c r="AC238" s="551"/>
      <c r="AD238" s="551"/>
      <c r="AE238" s="551"/>
      <c r="AF238" s="551"/>
      <c r="AG238" s="551"/>
      <c r="AH238" s="551"/>
    </row>
    <row r="239" spans="1:34" s="272" customFormat="1" ht="67.5">
      <c r="A239" s="555" t="s">
        <v>15400</v>
      </c>
      <c r="B239" s="556" t="s">
        <v>1131</v>
      </c>
      <c r="C239" s="560" t="s">
        <v>942</v>
      </c>
      <c r="D239" s="569" t="s">
        <v>15399</v>
      </c>
      <c r="E239" s="556" t="s">
        <v>15627</v>
      </c>
      <c r="F239" s="556" t="s">
        <v>15400</v>
      </c>
      <c r="G239" s="556" t="s">
        <v>13459</v>
      </c>
      <c r="H239" s="557" t="s">
        <v>15847</v>
      </c>
      <c r="I239" s="558">
        <v>0</v>
      </c>
      <c r="J239" s="558">
        <v>0</v>
      </c>
      <c r="K239" s="563" t="s">
        <v>16092</v>
      </c>
      <c r="L239" s="563" t="s">
        <v>16093</v>
      </c>
      <c r="M239" s="563"/>
      <c r="N239" s="563"/>
      <c r="O239" s="563"/>
      <c r="P239" s="559"/>
      <c r="Q239" s="564"/>
      <c r="R239" s="556" t="s">
        <v>15609</v>
      </c>
      <c r="S239" s="561" t="s">
        <v>12768</v>
      </c>
      <c r="T239" s="561" t="s">
        <v>15609</v>
      </c>
      <c r="U239" s="562"/>
      <c r="V239" s="565">
        <v>531</v>
      </c>
      <c r="W239" s="566"/>
      <c r="X239" s="566">
        <v>0</v>
      </c>
      <c r="Y239" s="566"/>
      <c r="Z239" s="566"/>
      <c r="AA239" s="567"/>
      <c r="AB239" s="568" t="s">
        <v>15699</v>
      </c>
      <c r="AC239" s="551"/>
      <c r="AD239" s="551"/>
      <c r="AE239" s="551"/>
      <c r="AF239" s="551"/>
      <c r="AG239" s="551"/>
      <c r="AH239" s="551"/>
    </row>
    <row r="240" spans="1:34" s="272" customFormat="1" ht="94.5">
      <c r="A240" s="555" t="s">
        <v>1398</v>
      </c>
      <c r="B240" s="556" t="s">
        <v>1132</v>
      </c>
      <c r="C240" s="560" t="s">
        <v>2189</v>
      </c>
      <c r="D240" s="569"/>
      <c r="E240" s="556" t="s">
        <v>15640</v>
      </c>
      <c r="F240" s="556" t="s">
        <v>1398</v>
      </c>
      <c r="G240" s="556" t="s">
        <v>13459</v>
      </c>
      <c r="H240" s="557" t="s">
        <v>16094</v>
      </c>
      <c r="I240" s="558" t="s">
        <v>1756</v>
      </c>
      <c r="J240" s="558" t="s">
        <v>13842</v>
      </c>
      <c r="K240" s="563" t="s">
        <v>16095</v>
      </c>
      <c r="L240" s="563" t="s">
        <v>16096</v>
      </c>
      <c r="M240" s="563"/>
      <c r="N240" s="563"/>
      <c r="O240" s="563"/>
      <c r="P240" s="559"/>
      <c r="Q240" s="564"/>
      <c r="R240" s="556" t="s">
        <v>2189</v>
      </c>
      <c r="S240" s="561" t="s">
        <v>12715</v>
      </c>
      <c r="T240" s="561" t="s">
        <v>13740</v>
      </c>
      <c r="U240" s="562"/>
      <c r="V240" s="565">
        <v>333</v>
      </c>
      <c r="W240" s="566"/>
      <c r="X240" s="566">
        <v>0</v>
      </c>
      <c r="Y240" s="566"/>
      <c r="Z240" s="566"/>
      <c r="AA240" s="567"/>
      <c r="AB240" s="568" t="s">
        <v>16097</v>
      </c>
      <c r="AC240" s="551"/>
      <c r="AD240" s="551"/>
      <c r="AE240" s="551"/>
      <c r="AF240" s="551"/>
      <c r="AG240" s="551"/>
      <c r="AH240" s="551"/>
    </row>
    <row r="241" spans="1:34" s="272" customFormat="1" ht="67.5">
      <c r="A241" s="555" t="s">
        <v>2223</v>
      </c>
      <c r="B241" s="556" t="s">
        <v>1130</v>
      </c>
      <c r="C241" s="560" t="s">
        <v>2220</v>
      </c>
      <c r="D241" s="569"/>
      <c r="E241" s="556" t="s">
        <v>15815</v>
      </c>
      <c r="F241" s="556" t="s">
        <v>2223</v>
      </c>
      <c r="G241" s="556" t="s">
        <v>13459</v>
      </c>
      <c r="H241" s="557" t="s">
        <v>16098</v>
      </c>
      <c r="I241" s="558" t="s">
        <v>1549</v>
      </c>
      <c r="J241" s="558" t="s">
        <v>1550</v>
      </c>
      <c r="K241" s="563" t="s">
        <v>16099</v>
      </c>
      <c r="L241" s="563" t="s">
        <v>16100</v>
      </c>
      <c r="M241" s="563"/>
      <c r="N241" s="563"/>
      <c r="O241" s="563"/>
      <c r="P241" s="559"/>
      <c r="Q241" s="564"/>
      <c r="R241" s="556" t="s">
        <v>2220</v>
      </c>
      <c r="S241" s="561" t="s">
        <v>12724</v>
      </c>
      <c r="T241" s="561" t="s">
        <v>4272</v>
      </c>
      <c r="U241" s="562"/>
      <c r="V241" s="565">
        <v>292</v>
      </c>
      <c r="W241" s="566"/>
      <c r="X241" s="566">
        <v>0</v>
      </c>
      <c r="Y241" s="566"/>
      <c r="Z241" s="566"/>
      <c r="AA241" s="567"/>
      <c r="AB241" s="568" t="s">
        <v>16101</v>
      </c>
      <c r="AC241" s="551"/>
      <c r="AD241" s="551"/>
      <c r="AE241" s="551"/>
      <c r="AF241" s="551"/>
      <c r="AG241" s="551"/>
      <c r="AH241" s="551"/>
    </row>
    <row r="242" spans="1:34" s="272" customFormat="1" ht="40.5">
      <c r="A242" s="555" t="s">
        <v>2290</v>
      </c>
      <c r="B242" s="556" t="s">
        <v>1133</v>
      </c>
      <c r="C242" s="560" t="s">
        <v>2573</v>
      </c>
      <c r="D242" s="569"/>
      <c r="E242" s="556" t="s">
        <v>15832</v>
      </c>
      <c r="F242" s="556" t="s">
        <v>2290</v>
      </c>
      <c r="G242" s="556" t="s">
        <v>13459</v>
      </c>
      <c r="H242" s="557" t="s">
        <v>16102</v>
      </c>
      <c r="I242" s="558" t="s">
        <v>2291</v>
      </c>
      <c r="J242" s="558" t="s">
        <v>10169</v>
      </c>
      <c r="K242" s="563" t="s">
        <v>16103</v>
      </c>
      <c r="L242" s="563" t="s">
        <v>16104</v>
      </c>
      <c r="M242" s="563"/>
      <c r="N242" s="563"/>
      <c r="O242" s="563"/>
      <c r="P242" s="559"/>
      <c r="Q242" s="564"/>
      <c r="R242" s="556" t="s">
        <v>2573</v>
      </c>
      <c r="S242" s="561" t="s">
        <v>12857</v>
      </c>
      <c r="T242" s="561" t="s">
        <v>10167</v>
      </c>
      <c r="U242" s="562"/>
      <c r="V242" s="565">
        <v>589</v>
      </c>
      <c r="W242" s="566"/>
      <c r="X242" s="566">
        <v>0</v>
      </c>
      <c r="Y242" s="566"/>
      <c r="Z242" s="566"/>
      <c r="AA242" s="567"/>
      <c r="AB242" s="568" t="s">
        <v>15673</v>
      </c>
      <c r="AC242" s="551"/>
      <c r="AD242" s="551"/>
      <c r="AE242" s="551"/>
      <c r="AF242" s="551"/>
      <c r="AG242" s="551"/>
      <c r="AH242" s="551"/>
    </row>
    <row r="243" spans="1:34" s="272" customFormat="1" ht="67.5">
      <c r="A243" s="555" t="s">
        <v>2302</v>
      </c>
      <c r="B243" s="556" t="s">
        <v>1131</v>
      </c>
      <c r="C243" s="560" t="s">
        <v>2301</v>
      </c>
      <c r="D243" s="569"/>
      <c r="E243" s="556" t="s">
        <v>15640</v>
      </c>
      <c r="F243" s="556" t="s">
        <v>2302</v>
      </c>
      <c r="G243" s="556" t="s">
        <v>13459</v>
      </c>
      <c r="H243" s="557" t="s">
        <v>16105</v>
      </c>
      <c r="I243" s="558" t="s">
        <v>1787</v>
      </c>
      <c r="J243" s="558" t="s">
        <v>13842</v>
      </c>
      <c r="K243" s="563" t="s">
        <v>16106</v>
      </c>
      <c r="L243" s="563" t="s">
        <v>16107</v>
      </c>
      <c r="M243" s="563"/>
      <c r="N243" s="563"/>
      <c r="O243" s="563"/>
      <c r="P243" s="559"/>
      <c r="Q243" s="564"/>
      <c r="R243" s="556" t="s">
        <v>2301</v>
      </c>
      <c r="S243" s="561" t="s">
        <v>12715</v>
      </c>
      <c r="T243" s="561" t="s">
        <v>13740</v>
      </c>
      <c r="U243" s="562"/>
      <c r="V243" s="565">
        <v>437</v>
      </c>
      <c r="W243" s="566"/>
      <c r="X243" s="566">
        <v>0</v>
      </c>
      <c r="Y243" s="566"/>
      <c r="Z243" s="566"/>
      <c r="AA243" s="567"/>
      <c r="AB243" s="568" t="s">
        <v>16108</v>
      </c>
      <c r="AC243" s="551"/>
      <c r="AD243" s="551"/>
      <c r="AE243" s="551"/>
      <c r="AF243" s="551"/>
      <c r="AG243" s="551"/>
      <c r="AH243" s="551"/>
    </row>
    <row r="244" spans="1:34" s="272" customFormat="1" ht="54">
      <c r="A244" s="555" t="s">
        <v>2362</v>
      </c>
      <c r="B244" s="556" t="s">
        <v>1132</v>
      </c>
      <c r="C244" s="560" t="s">
        <v>2390</v>
      </c>
      <c r="D244" s="569"/>
      <c r="E244" s="556" t="s">
        <v>16109</v>
      </c>
      <c r="F244" s="556" t="s">
        <v>2362</v>
      </c>
      <c r="G244" s="556" t="s">
        <v>13459</v>
      </c>
      <c r="H244" s="557" t="s">
        <v>16110</v>
      </c>
      <c r="I244" s="558" t="s">
        <v>2379</v>
      </c>
      <c r="J244" s="558" t="s">
        <v>2379</v>
      </c>
      <c r="K244" s="563" t="s">
        <v>16111</v>
      </c>
      <c r="L244" s="563" t="s">
        <v>16112</v>
      </c>
      <c r="M244" s="563"/>
      <c r="N244" s="563"/>
      <c r="O244" s="563"/>
      <c r="P244" s="559"/>
      <c r="Q244" s="564"/>
      <c r="R244" s="556" t="s">
        <v>15364</v>
      </c>
      <c r="S244" s="561" t="s">
        <v>12811</v>
      </c>
      <c r="T244" s="561" t="s">
        <v>8396</v>
      </c>
      <c r="U244" s="562"/>
      <c r="V244" s="565">
        <v>355</v>
      </c>
      <c r="W244" s="566"/>
      <c r="X244" s="566">
        <v>0</v>
      </c>
      <c r="Y244" s="566"/>
      <c r="Z244" s="566"/>
      <c r="AA244" s="567"/>
      <c r="AB244" s="568" t="s">
        <v>16113</v>
      </c>
      <c r="AC244" s="551"/>
      <c r="AD244" s="551"/>
      <c r="AE244" s="551"/>
      <c r="AF244" s="551"/>
      <c r="AG244" s="551"/>
      <c r="AH244" s="551"/>
    </row>
    <row r="245" spans="1:34" s="272" customFormat="1" ht="40.5">
      <c r="A245" s="555" t="s">
        <v>655</v>
      </c>
      <c r="B245" s="556" t="s">
        <v>1130</v>
      </c>
      <c r="C245" s="560" t="s">
        <v>2310</v>
      </c>
      <c r="D245" s="569"/>
      <c r="E245" s="556" t="s">
        <v>15683</v>
      </c>
      <c r="F245" s="556" t="s">
        <v>655</v>
      </c>
      <c r="G245" s="556" t="s">
        <v>13459</v>
      </c>
      <c r="H245" s="557" t="s">
        <v>16114</v>
      </c>
      <c r="I245" s="558" t="s">
        <v>1557</v>
      </c>
      <c r="J245" s="558" t="s">
        <v>1558</v>
      </c>
      <c r="K245" s="563" t="s">
        <v>16115</v>
      </c>
      <c r="L245" s="563" t="s">
        <v>16116</v>
      </c>
      <c r="M245" s="563"/>
      <c r="N245" s="563"/>
      <c r="O245" s="563"/>
      <c r="P245" s="559"/>
      <c r="Q245" s="564"/>
      <c r="R245" s="556" t="s">
        <v>2310</v>
      </c>
      <c r="S245" s="561" t="s">
        <v>12781</v>
      </c>
      <c r="T245" s="561" t="s">
        <v>6776</v>
      </c>
      <c r="U245" s="562"/>
      <c r="V245" s="565">
        <v>26</v>
      </c>
      <c r="W245" s="566"/>
      <c r="X245" s="566">
        <v>0</v>
      </c>
      <c r="Y245" s="566"/>
      <c r="Z245" s="566"/>
      <c r="AA245" s="567"/>
      <c r="AB245" s="568" t="s">
        <v>16117</v>
      </c>
      <c r="AC245" s="551"/>
      <c r="AD245" s="551"/>
      <c r="AE245" s="551"/>
      <c r="AF245" s="551"/>
      <c r="AG245" s="551"/>
      <c r="AH245" s="551"/>
    </row>
    <row r="246" spans="1:34" s="272" customFormat="1" ht="27">
      <c r="A246" s="555" t="s">
        <v>658</v>
      </c>
      <c r="B246" s="556" t="s">
        <v>1130</v>
      </c>
      <c r="C246" s="560" t="s">
        <v>1224</v>
      </c>
      <c r="D246" s="569"/>
      <c r="E246" s="556" t="s">
        <v>15815</v>
      </c>
      <c r="F246" s="556" t="s">
        <v>658</v>
      </c>
      <c r="G246" s="556" t="s">
        <v>13459</v>
      </c>
      <c r="H246" s="557" t="s">
        <v>16118</v>
      </c>
      <c r="I246" s="558" t="s">
        <v>1563</v>
      </c>
      <c r="J246" s="558" t="s">
        <v>1563</v>
      </c>
      <c r="K246" s="563" t="s">
        <v>16119</v>
      </c>
      <c r="L246" s="563" t="s">
        <v>16120</v>
      </c>
      <c r="M246" s="563"/>
      <c r="N246" s="563"/>
      <c r="O246" s="563"/>
      <c r="P246" s="559"/>
      <c r="Q246" s="564"/>
      <c r="R246" s="556" t="s">
        <v>1224</v>
      </c>
      <c r="S246" s="561" t="s">
        <v>12724</v>
      </c>
      <c r="T246" s="561" t="s">
        <v>4265</v>
      </c>
      <c r="U246" s="562"/>
      <c r="V246" s="565">
        <v>34</v>
      </c>
      <c r="W246" s="566"/>
      <c r="X246" s="566">
        <v>0</v>
      </c>
      <c r="Y246" s="566"/>
      <c r="Z246" s="566"/>
      <c r="AA246" s="567"/>
      <c r="AB246" s="568" t="s">
        <v>16121</v>
      </c>
      <c r="AC246" s="551"/>
      <c r="AD246" s="551"/>
      <c r="AE246" s="551"/>
      <c r="AF246" s="551"/>
      <c r="AG246" s="551"/>
      <c r="AH246" s="551"/>
    </row>
    <row r="247" spans="1:34" s="272" customFormat="1" ht="40.5">
      <c r="A247" s="555" t="s">
        <v>691</v>
      </c>
      <c r="B247" s="556" t="s">
        <v>1130</v>
      </c>
      <c r="C247" s="560" t="s">
        <v>1407</v>
      </c>
      <c r="D247" s="569"/>
      <c r="E247" s="556" t="s">
        <v>15832</v>
      </c>
      <c r="F247" s="556" t="s">
        <v>691</v>
      </c>
      <c r="G247" s="556" t="s">
        <v>13459</v>
      </c>
      <c r="H247" s="557" t="s">
        <v>16122</v>
      </c>
      <c r="I247" s="558" t="s">
        <v>1611</v>
      </c>
      <c r="J247" s="558" t="s">
        <v>10153</v>
      </c>
      <c r="K247" s="563" t="s">
        <v>15609</v>
      </c>
      <c r="L247" s="563" t="s">
        <v>16123</v>
      </c>
      <c r="M247" s="563"/>
      <c r="N247" s="563"/>
      <c r="O247" s="563"/>
      <c r="P247" s="559"/>
      <c r="Q247" s="564"/>
      <c r="R247" s="556" t="s">
        <v>1407</v>
      </c>
      <c r="S247" s="561" t="s">
        <v>12857</v>
      </c>
      <c r="T247" s="561" t="s">
        <v>10152</v>
      </c>
      <c r="U247" s="562"/>
      <c r="V247" s="565">
        <v>127</v>
      </c>
      <c r="W247" s="566"/>
      <c r="X247" s="566">
        <v>0</v>
      </c>
      <c r="Y247" s="566"/>
      <c r="Z247" s="566"/>
      <c r="AA247" s="567"/>
      <c r="AB247" s="568" t="s">
        <v>16124</v>
      </c>
      <c r="AC247" s="551"/>
      <c r="AD247" s="551"/>
      <c r="AE247" s="551"/>
      <c r="AF247" s="551"/>
      <c r="AG247" s="551"/>
      <c r="AH247" s="551"/>
    </row>
    <row r="248" spans="1:34" s="272" customFormat="1" ht="94.5">
      <c r="A248" s="555" t="s">
        <v>759</v>
      </c>
      <c r="B248" s="556" t="s">
        <v>1132</v>
      </c>
      <c r="C248" s="560" t="s">
        <v>1030</v>
      </c>
      <c r="D248" s="569"/>
      <c r="E248" s="556" t="s">
        <v>15640</v>
      </c>
      <c r="F248" s="556" t="s">
        <v>759</v>
      </c>
      <c r="G248" s="556" t="s">
        <v>13459</v>
      </c>
      <c r="H248" s="557" t="s">
        <v>16125</v>
      </c>
      <c r="I248" s="558" t="s">
        <v>1742</v>
      </c>
      <c r="J248" s="558" t="s">
        <v>13828</v>
      </c>
      <c r="K248" s="563" t="s">
        <v>16126</v>
      </c>
      <c r="L248" s="563" t="s">
        <v>16127</v>
      </c>
      <c r="M248" s="563"/>
      <c r="N248" s="563"/>
      <c r="O248" s="563"/>
      <c r="P248" s="559"/>
      <c r="Q248" s="564"/>
      <c r="R248" s="556" t="s">
        <v>1030</v>
      </c>
      <c r="S248" s="561" t="s">
        <v>12715</v>
      </c>
      <c r="T248" s="561" t="s">
        <v>13726</v>
      </c>
      <c r="U248" s="562"/>
      <c r="V248" s="565">
        <v>352</v>
      </c>
      <c r="W248" s="566"/>
      <c r="X248" s="566">
        <v>0</v>
      </c>
      <c r="Y248" s="566"/>
      <c r="Z248" s="566"/>
      <c r="AA248" s="567"/>
      <c r="AB248" s="568" t="s">
        <v>16128</v>
      </c>
      <c r="AC248" s="551"/>
      <c r="AD248" s="551"/>
      <c r="AE248" s="551"/>
      <c r="AF248" s="551"/>
      <c r="AG248" s="551"/>
      <c r="AH248" s="551"/>
    </row>
    <row r="249" spans="1:34" s="272" customFormat="1" ht="40.5">
      <c r="A249" s="555" t="s">
        <v>16129</v>
      </c>
      <c r="B249" s="556" t="s">
        <v>1131</v>
      </c>
      <c r="C249" s="560" t="s">
        <v>942</v>
      </c>
      <c r="D249" s="569" t="s">
        <v>16130</v>
      </c>
      <c r="E249" s="556" t="s">
        <v>15627</v>
      </c>
      <c r="F249" s="556" t="s">
        <v>16129</v>
      </c>
      <c r="G249" s="556" t="s">
        <v>13459</v>
      </c>
      <c r="H249" s="557" t="s">
        <v>16131</v>
      </c>
      <c r="I249" s="558">
        <v>0</v>
      </c>
      <c r="J249" s="558">
        <v>0</v>
      </c>
      <c r="K249" s="563" t="s">
        <v>16132</v>
      </c>
      <c r="L249" s="563" t="s">
        <v>16133</v>
      </c>
      <c r="M249" s="563"/>
      <c r="N249" s="563"/>
      <c r="O249" s="563"/>
      <c r="P249" s="559"/>
      <c r="Q249" s="564"/>
      <c r="R249" s="556" t="s">
        <v>15609</v>
      </c>
      <c r="S249" s="561" t="s">
        <v>12768</v>
      </c>
      <c r="T249" s="561" t="s">
        <v>15609</v>
      </c>
      <c r="U249" s="562"/>
      <c r="V249" s="565">
        <v>531</v>
      </c>
      <c r="W249" s="566"/>
      <c r="X249" s="566">
        <v>0</v>
      </c>
      <c r="Y249" s="566"/>
      <c r="Z249" s="566"/>
      <c r="AA249" s="567"/>
      <c r="AB249" s="568" t="s">
        <v>15699</v>
      </c>
      <c r="AC249" s="551"/>
      <c r="AD249" s="551"/>
      <c r="AE249" s="551"/>
      <c r="AF249" s="551"/>
      <c r="AG249" s="551"/>
      <c r="AH249" s="551"/>
    </row>
    <row r="250" spans="1:34" s="272" customFormat="1" ht="108">
      <c r="A250" s="555" t="s">
        <v>142</v>
      </c>
      <c r="B250" s="556" t="s">
        <v>1133</v>
      </c>
      <c r="C250" s="560" t="s">
        <v>153</v>
      </c>
      <c r="D250" s="569"/>
      <c r="E250" s="556" t="s">
        <v>15640</v>
      </c>
      <c r="F250" s="556" t="s">
        <v>142</v>
      </c>
      <c r="G250" s="556" t="s">
        <v>13459</v>
      </c>
      <c r="H250" s="557" t="s">
        <v>15789</v>
      </c>
      <c r="I250" s="558" t="s">
        <v>1787</v>
      </c>
      <c r="J250" s="558" t="s">
        <v>13842</v>
      </c>
      <c r="K250" s="563" t="s">
        <v>16077</v>
      </c>
      <c r="L250" s="563" t="s">
        <v>16078</v>
      </c>
      <c r="M250" s="563"/>
      <c r="N250" s="563"/>
      <c r="O250" s="563"/>
      <c r="P250" s="559"/>
      <c r="Q250" s="564"/>
      <c r="R250" s="556" t="s">
        <v>153</v>
      </c>
      <c r="S250" s="561" t="s">
        <v>12715</v>
      </c>
      <c r="T250" s="561" t="s">
        <v>13740</v>
      </c>
      <c r="U250" s="562"/>
      <c r="V250" s="565">
        <v>579</v>
      </c>
      <c r="W250" s="566"/>
      <c r="X250" s="566">
        <v>0</v>
      </c>
      <c r="Y250" s="566"/>
      <c r="Z250" s="566"/>
      <c r="AA250" s="567"/>
      <c r="AB250" s="568" t="s">
        <v>15791</v>
      </c>
      <c r="AC250" s="551"/>
      <c r="AD250" s="551"/>
      <c r="AE250" s="551"/>
      <c r="AF250" s="551"/>
      <c r="AG250" s="551"/>
      <c r="AH250" s="551"/>
    </row>
    <row r="251" spans="1:34" s="272" customFormat="1" ht="54">
      <c r="A251" s="555" t="s">
        <v>1857</v>
      </c>
      <c r="B251" s="556" t="s">
        <v>1133</v>
      </c>
      <c r="C251" s="560" t="s">
        <v>1856</v>
      </c>
      <c r="D251" s="569"/>
      <c r="E251" s="556" t="s">
        <v>15693</v>
      </c>
      <c r="F251" s="556" t="s">
        <v>1857</v>
      </c>
      <c r="G251" s="556" t="s">
        <v>13459</v>
      </c>
      <c r="H251" s="557" t="s">
        <v>16134</v>
      </c>
      <c r="I251" s="558" t="s">
        <v>1858</v>
      </c>
      <c r="J251" s="558" t="s">
        <v>1624</v>
      </c>
      <c r="K251" s="563" t="s">
        <v>16135</v>
      </c>
      <c r="L251" s="563" t="s">
        <v>16136</v>
      </c>
      <c r="M251" s="563"/>
      <c r="N251" s="563"/>
      <c r="O251" s="563"/>
      <c r="P251" s="559"/>
      <c r="Q251" s="564"/>
      <c r="R251" s="556" t="s">
        <v>1856</v>
      </c>
      <c r="S251" s="561" t="s">
        <v>12899</v>
      </c>
      <c r="T251" s="561" t="s">
        <v>12095</v>
      </c>
      <c r="U251" s="562"/>
      <c r="V251" s="565">
        <v>590</v>
      </c>
      <c r="W251" s="566"/>
      <c r="X251" s="566">
        <v>0</v>
      </c>
      <c r="Y251" s="566"/>
      <c r="Z251" s="566"/>
      <c r="AA251" s="567"/>
      <c r="AB251" s="568" t="s">
        <v>16137</v>
      </c>
      <c r="AC251" s="551"/>
      <c r="AD251" s="551"/>
      <c r="AE251" s="551"/>
      <c r="AF251" s="551"/>
      <c r="AG251" s="551"/>
      <c r="AH251" s="551"/>
    </row>
    <row r="252" spans="1:34" s="272" customFormat="1" ht="67.5">
      <c r="A252" s="555" t="s">
        <v>1402</v>
      </c>
      <c r="B252" s="556" t="s">
        <v>1131</v>
      </c>
      <c r="C252" s="560" t="s">
        <v>1401</v>
      </c>
      <c r="D252" s="569"/>
      <c r="E252" s="556" t="s">
        <v>16085</v>
      </c>
      <c r="F252" s="556" t="s">
        <v>1402</v>
      </c>
      <c r="G252" s="556" t="s">
        <v>13459</v>
      </c>
      <c r="H252" s="557" t="s">
        <v>16138</v>
      </c>
      <c r="I252" s="558" t="s">
        <v>13160</v>
      </c>
      <c r="J252" s="558" t="s">
        <v>9659</v>
      </c>
      <c r="K252" s="563" t="s">
        <v>16139</v>
      </c>
      <c r="L252" s="563" t="s">
        <v>16140</v>
      </c>
      <c r="M252" s="563"/>
      <c r="N252" s="563"/>
      <c r="O252" s="563"/>
      <c r="P252" s="559"/>
      <c r="Q252" s="564"/>
      <c r="R252" s="556" t="s">
        <v>1401</v>
      </c>
      <c r="S252" s="561" t="s">
        <v>12843</v>
      </c>
      <c r="T252" s="561" t="s">
        <v>9658</v>
      </c>
      <c r="U252" s="562"/>
      <c r="V252" s="565">
        <v>469</v>
      </c>
      <c r="W252" s="566"/>
      <c r="X252" s="566">
        <v>0</v>
      </c>
      <c r="Y252" s="566"/>
      <c r="Z252" s="566"/>
      <c r="AA252" s="567"/>
      <c r="AB252" s="568" t="s">
        <v>16141</v>
      </c>
      <c r="AC252" s="551"/>
      <c r="AD252" s="551"/>
      <c r="AE252" s="551"/>
      <c r="AF252" s="551"/>
      <c r="AG252" s="551"/>
      <c r="AH252" s="551"/>
    </row>
    <row r="253" spans="1:34" s="272" customFormat="1" ht="81">
      <c r="A253" s="555" t="s">
        <v>672</v>
      </c>
      <c r="B253" s="556" t="s">
        <v>1130</v>
      </c>
      <c r="C253" s="560" t="s">
        <v>13133</v>
      </c>
      <c r="D253" s="569"/>
      <c r="E253" s="556" t="s">
        <v>15815</v>
      </c>
      <c r="F253" s="556" t="s">
        <v>672</v>
      </c>
      <c r="G253" s="556" t="s">
        <v>13459</v>
      </c>
      <c r="H253" s="557" t="s">
        <v>16142</v>
      </c>
      <c r="I253" s="558" t="s">
        <v>1549</v>
      </c>
      <c r="J253" s="558" t="s">
        <v>1550</v>
      </c>
      <c r="K253" s="563" t="s">
        <v>16143</v>
      </c>
      <c r="L253" s="563" t="s">
        <v>16144</v>
      </c>
      <c r="M253" s="563"/>
      <c r="N253" s="563"/>
      <c r="O253" s="563"/>
      <c r="P253" s="559"/>
      <c r="Q253" s="564"/>
      <c r="R253" s="556" t="s">
        <v>13133</v>
      </c>
      <c r="S253" s="561" t="s">
        <v>12724</v>
      </c>
      <c r="T253" s="561" t="s">
        <v>4272</v>
      </c>
      <c r="U253" s="562"/>
      <c r="V253" s="565">
        <v>62</v>
      </c>
      <c r="W253" s="566"/>
      <c r="X253" s="566">
        <v>0</v>
      </c>
      <c r="Y253" s="566"/>
      <c r="Z253" s="566"/>
      <c r="AA253" s="567"/>
      <c r="AB253" s="568" t="s">
        <v>16145</v>
      </c>
      <c r="AC253" s="551"/>
      <c r="AD253" s="551"/>
      <c r="AE253" s="551"/>
      <c r="AF253" s="551"/>
      <c r="AG253" s="551"/>
      <c r="AH253" s="551"/>
    </row>
    <row r="254" spans="1:34" s="272" customFormat="1" ht="67.5">
      <c r="A254" s="555" t="s">
        <v>674</v>
      </c>
      <c r="B254" s="556" t="s">
        <v>1130</v>
      </c>
      <c r="C254" s="560" t="s">
        <v>2216</v>
      </c>
      <c r="D254" s="569"/>
      <c r="E254" s="556" t="s">
        <v>15832</v>
      </c>
      <c r="F254" s="556" t="s">
        <v>674</v>
      </c>
      <c r="G254" s="556" t="s">
        <v>13459</v>
      </c>
      <c r="H254" s="557" t="s">
        <v>16146</v>
      </c>
      <c r="I254" s="558" t="s">
        <v>1588</v>
      </c>
      <c r="J254" s="558" t="s">
        <v>10215</v>
      </c>
      <c r="K254" s="563" t="s">
        <v>16147</v>
      </c>
      <c r="L254" s="563" t="s">
        <v>16148</v>
      </c>
      <c r="M254" s="563"/>
      <c r="N254" s="563"/>
      <c r="O254" s="563"/>
      <c r="P254" s="559"/>
      <c r="Q254" s="564"/>
      <c r="R254" s="556" t="s">
        <v>15334</v>
      </c>
      <c r="S254" s="561" t="s">
        <v>12857</v>
      </c>
      <c r="T254" s="561" t="s">
        <v>10214</v>
      </c>
      <c r="U254" s="562"/>
      <c r="V254" s="565">
        <v>196</v>
      </c>
      <c r="W254" s="566"/>
      <c r="X254" s="566">
        <v>0</v>
      </c>
      <c r="Y254" s="566"/>
      <c r="Z254" s="566"/>
      <c r="AA254" s="567"/>
      <c r="AB254" s="568" t="s">
        <v>16149</v>
      </c>
      <c r="AC254" s="551"/>
      <c r="AD254" s="551"/>
      <c r="AE254" s="551"/>
      <c r="AF254" s="551"/>
      <c r="AG254" s="551"/>
      <c r="AH254" s="551"/>
    </row>
    <row r="255" spans="1:34" s="272" customFormat="1" ht="54">
      <c r="A255" s="555" t="s">
        <v>2286</v>
      </c>
      <c r="B255" s="556" t="s">
        <v>1133</v>
      </c>
      <c r="C255" s="560" t="s">
        <v>2285</v>
      </c>
      <c r="D255" s="569"/>
      <c r="E255" s="556" t="s">
        <v>15731</v>
      </c>
      <c r="F255" s="556" t="s">
        <v>2286</v>
      </c>
      <c r="G255" s="556" t="s">
        <v>13459</v>
      </c>
      <c r="H255" s="557" t="s">
        <v>16150</v>
      </c>
      <c r="I255" s="558" t="s">
        <v>2287</v>
      </c>
      <c r="J255" s="558" t="s">
        <v>1683</v>
      </c>
      <c r="K255" s="563" t="s">
        <v>16151</v>
      </c>
      <c r="L255" s="563" t="s">
        <v>16152</v>
      </c>
      <c r="M255" s="563"/>
      <c r="N255" s="563"/>
      <c r="O255" s="563"/>
      <c r="P255" s="559"/>
      <c r="Q255" s="564"/>
      <c r="R255" s="556" t="s">
        <v>2285</v>
      </c>
      <c r="S255" s="561" t="s">
        <v>12698</v>
      </c>
      <c r="T255" s="561" t="s">
        <v>3499</v>
      </c>
      <c r="U255" s="562"/>
      <c r="V255" s="565">
        <v>535</v>
      </c>
      <c r="W255" s="566"/>
      <c r="X255" s="566">
        <v>0</v>
      </c>
      <c r="Y255" s="566"/>
      <c r="Z255" s="566"/>
      <c r="AA255" s="567"/>
      <c r="AB255" s="568" t="s">
        <v>16153</v>
      </c>
      <c r="AC255" s="551"/>
      <c r="AD255" s="551"/>
      <c r="AE255" s="551"/>
      <c r="AF255" s="551"/>
      <c r="AG255" s="551"/>
      <c r="AH255" s="551"/>
    </row>
    <row r="256" spans="1:34" s="272" customFormat="1" ht="94.5">
      <c r="A256" s="555" t="s">
        <v>14034</v>
      </c>
      <c r="B256" s="556" t="s">
        <v>1131</v>
      </c>
      <c r="C256" s="560" t="s">
        <v>14033</v>
      </c>
      <c r="D256" s="569"/>
      <c r="E256" s="556" t="s">
        <v>15822</v>
      </c>
      <c r="F256" s="556" t="s">
        <v>14034</v>
      </c>
      <c r="G256" s="556" t="s">
        <v>13459</v>
      </c>
      <c r="H256" s="557" t="s">
        <v>15844</v>
      </c>
      <c r="I256" s="558" t="s">
        <v>14060</v>
      </c>
      <c r="J256" s="558" t="s">
        <v>12344</v>
      </c>
      <c r="K256" s="563" t="s">
        <v>16154</v>
      </c>
      <c r="L256" s="563" t="s">
        <v>16155</v>
      </c>
      <c r="M256" s="563"/>
      <c r="N256" s="563"/>
      <c r="O256" s="563"/>
      <c r="P256" s="559"/>
      <c r="Q256" s="564"/>
      <c r="R256" s="556" t="s">
        <v>14033</v>
      </c>
      <c r="S256" s="561" t="s">
        <v>12907</v>
      </c>
      <c r="T256" s="561" t="s">
        <v>12343</v>
      </c>
      <c r="U256" s="562"/>
      <c r="V256" s="565">
        <v>501</v>
      </c>
      <c r="W256" s="566"/>
      <c r="X256" s="566">
        <v>0</v>
      </c>
      <c r="Y256" s="566"/>
      <c r="Z256" s="566"/>
      <c r="AA256" s="567"/>
      <c r="AB256" s="568" t="s">
        <v>15846</v>
      </c>
      <c r="AC256" s="551"/>
      <c r="AD256" s="551"/>
      <c r="AE256" s="551"/>
      <c r="AF256" s="551"/>
      <c r="AG256" s="551"/>
      <c r="AH256" s="551"/>
    </row>
    <row r="257" spans="1:34" s="272" customFormat="1" ht="94.5">
      <c r="A257" s="555" t="s">
        <v>651</v>
      </c>
      <c r="B257" s="556" t="s">
        <v>1130</v>
      </c>
      <c r="C257" s="560" t="s">
        <v>52</v>
      </c>
      <c r="D257" s="569"/>
      <c r="E257" s="556" t="s">
        <v>15815</v>
      </c>
      <c r="F257" s="556" t="s">
        <v>651</v>
      </c>
      <c r="G257" s="556" t="s">
        <v>13459</v>
      </c>
      <c r="H257" s="557" t="s">
        <v>16156</v>
      </c>
      <c r="I257" s="558" t="s">
        <v>1549</v>
      </c>
      <c r="J257" s="558" t="s">
        <v>1550</v>
      </c>
      <c r="K257" s="563" t="s">
        <v>16157</v>
      </c>
      <c r="L257" s="563" t="s">
        <v>16158</v>
      </c>
      <c r="M257" s="563"/>
      <c r="N257" s="563"/>
      <c r="O257" s="563"/>
      <c r="P257" s="559"/>
      <c r="Q257" s="564"/>
      <c r="R257" s="556" t="s">
        <v>52</v>
      </c>
      <c r="S257" s="561" t="s">
        <v>12724</v>
      </c>
      <c r="T257" s="561" t="s">
        <v>4272</v>
      </c>
      <c r="U257" s="562"/>
      <c r="V257" s="565">
        <v>16</v>
      </c>
      <c r="W257" s="566"/>
      <c r="X257" s="566">
        <v>0</v>
      </c>
      <c r="Y257" s="566"/>
      <c r="Z257" s="566"/>
      <c r="AA257" s="567"/>
      <c r="AB257" s="568" t="s">
        <v>16159</v>
      </c>
      <c r="AC257" s="551"/>
      <c r="AD257" s="551"/>
      <c r="AE257" s="551"/>
      <c r="AF257" s="551"/>
      <c r="AG257" s="551"/>
      <c r="AH257" s="551"/>
    </row>
    <row r="258" spans="1:34" s="272" customFormat="1" ht="108">
      <c r="A258" s="555" t="s">
        <v>652</v>
      </c>
      <c r="B258" s="556" t="s">
        <v>1130</v>
      </c>
      <c r="C258" s="560" t="s">
        <v>624</v>
      </c>
      <c r="D258" s="569"/>
      <c r="E258" s="556" t="s">
        <v>16160</v>
      </c>
      <c r="F258" s="556" t="s">
        <v>652</v>
      </c>
      <c r="G258" s="556" t="s">
        <v>13459</v>
      </c>
      <c r="H258" s="557" t="s">
        <v>16161</v>
      </c>
      <c r="I258" s="558" t="s">
        <v>1551</v>
      </c>
      <c r="J258" s="558" t="s">
        <v>12224</v>
      </c>
      <c r="K258" s="563" t="s">
        <v>16162</v>
      </c>
      <c r="L258" s="563" t="s">
        <v>16163</v>
      </c>
      <c r="M258" s="563"/>
      <c r="N258" s="563"/>
      <c r="O258" s="563"/>
      <c r="P258" s="559"/>
      <c r="Q258" s="564"/>
      <c r="R258" s="556" t="s">
        <v>624</v>
      </c>
      <c r="S258" s="561" t="s">
        <v>12901</v>
      </c>
      <c r="T258" s="561" t="s">
        <v>12223</v>
      </c>
      <c r="U258" s="562"/>
      <c r="V258" s="565">
        <v>17</v>
      </c>
      <c r="W258" s="566"/>
      <c r="X258" s="566">
        <v>0</v>
      </c>
      <c r="Y258" s="566"/>
      <c r="Z258" s="566"/>
      <c r="AA258" s="567"/>
      <c r="AB258" s="568" t="s">
        <v>16164</v>
      </c>
      <c r="AC258" s="551"/>
      <c r="AD258" s="551"/>
      <c r="AE258" s="551"/>
      <c r="AF258" s="551"/>
      <c r="AG258" s="551"/>
      <c r="AH258" s="551"/>
    </row>
    <row r="259" spans="1:34" s="272" customFormat="1" ht="40.5">
      <c r="A259" s="555" t="s">
        <v>748</v>
      </c>
      <c r="B259" s="556" t="s">
        <v>1132</v>
      </c>
      <c r="C259" s="560" t="s">
        <v>1118</v>
      </c>
      <c r="D259" s="569"/>
      <c r="E259" s="556" t="s">
        <v>15693</v>
      </c>
      <c r="F259" s="556" t="s">
        <v>748</v>
      </c>
      <c r="G259" s="556" t="s">
        <v>13459</v>
      </c>
      <c r="H259" s="557" t="s">
        <v>16165</v>
      </c>
      <c r="I259" s="558" t="s">
        <v>1727</v>
      </c>
      <c r="J259" s="558" t="s">
        <v>1706</v>
      </c>
      <c r="K259" s="563" t="s">
        <v>16166</v>
      </c>
      <c r="L259" s="563" t="s">
        <v>16167</v>
      </c>
      <c r="M259" s="563"/>
      <c r="N259" s="563"/>
      <c r="O259" s="563"/>
      <c r="P259" s="559"/>
      <c r="Q259" s="564"/>
      <c r="R259" s="556" t="s">
        <v>1118</v>
      </c>
      <c r="S259" s="561" t="s">
        <v>12899</v>
      </c>
      <c r="T259" s="561" t="s">
        <v>12169</v>
      </c>
      <c r="U259" s="562"/>
      <c r="V259" s="565">
        <v>319</v>
      </c>
      <c r="W259" s="566"/>
      <c r="X259" s="566">
        <v>0</v>
      </c>
      <c r="Y259" s="566"/>
      <c r="Z259" s="566"/>
      <c r="AA259" s="567"/>
      <c r="AB259" s="568" t="s">
        <v>16168</v>
      </c>
      <c r="AC259" s="551"/>
      <c r="AD259" s="551"/>
      <c r="AE259" s="551"/>
      <c r="AF259" s="551"/>
      <c r="AG259" s="551"/>
      <c r="AH259" s="551"/>
    </row>
    <row r="260" spans="1:34" s="272" customFormat="1" ht="67.5">
      <c r="A260" s="555" t="s">
        <v>749</v>
      </c>
      <c r="B260" s="556" t="s">
        <v>1132</v>
      </c>
      <c r="C260" s="560" t="s">
        <v>45</v>
      </c>
      <c r="D260" s="569"/>
      <c r="E260" s="556" t="s">
        <v>15640</v>
      </c>
      <c r="F260" s="556" t="s">
        <v>749</v>
      </c>
      <c r="G260" s="556" t="s">
        <v>13459</v>
      </c>
      <c r="H260" s="557" t="s">
        <v>16169</v>
      </c>
      <c r="I260" s="558" t="s">
        <v>1728</v>
      </c>
      <c r="J260" s="558" t="s">
        <v>13847</v>
      </c>
      <c r="K260" s="563" t="s">
        <v>16170</v>
      </c>
      <c r="L260" s="563" t="s">
        <v>16171</v>
      </c>
      <c r="M260" s="563"/>
      <c r="N260" s="563"/>
      <c r="O260" s="563"/>
      <c r="P260" s="559"/>
      <c r="Q260" s="564"/>
      <c r="R260" s="556" t="s">
        <v>45</v>
      </c>
      <c r="S260" s="561" t="s">
        <v>12715</v>
      </c>
      <c r="T260" s="561" t="s">
        <v>13745</v>
      </c>
      <c r="U260" s="562"/>
      <c r="V260" s="565">
        <v>321</v>
      </c>
      <c r="W260" s="566"/>
      <c r="X260" s="566">
        <v>0</v>
      </c>
      <c r="Y260" s="566"/>
      <c r="Z260" s="566"/>
      <c r="AA260" s="567"/>
      <c r="AB260" s="568" t="s">
        <v>16172</v>
      </c>
      <c r="AC260" s="551"/>
      <c r="AD260" s="551"/>
      <c r="AE260" s="551"/>
      <c r="AF260" s="551"/>
      <c r="AG260" s="551"/>
      <c r="AH260" s="551"/>
    </row>
    <row r="261" spans="1:34" s="272" customFormat="1" ht="54">
      <c r="A261" s="555" t="s">
        <v>768</v>
      </c>
      <c r="B261" s="556" t="s">
        <v>1131</v>
      </c>
      <c r="C261" s="560" t="s">
        <v>12638</v>
      </c>
      <c r="D261" s="569"/>
      <c r="E261" s="556" t="s">
        <v>15731</v>
      </c>
      <c r="F261" s="556" t="s">
        <v>768</v>
      </c>
      <c r="G261" s="556" t="s">
        <v>13459</v>
      </c>
      <c r="H261" s="557" t="s">
        <v>16173</v>
      </c>
      <c r="I261" s="558" t="s">
        <v>1779</v>
      </c>
      <c r="J261" s="558" t="s">
        <v>1783</v>
      </c>
      <c r="K261" s="563" t="s">
        <v>16174</v>
      </c>
      <c r="L261" s="563" t="s">
        <v>16175</v>
      </c>
      <c r="M261" s="563"/>
      <c r="N261" s="563"/>
      <c r="O261" s="563"/>
      <c r="P261" s="559"/>
      <c r="Q261" s="564"/>
      <c r="R261" s="556" t="s">
        <v>12638</v>
      </c>
      <c r="S261" s="561" t="s">
        <v>12698</v>
      </c>
      <c r="T261" s="561" t="s">
        <v>3496</v>
      </c>
      <c r="U261" s="562"/>
      <c r="V261" s="565">
        <v>416</v>
      </c>
      <c r="W261" s="566"/>
      <c r="X261" s="566">
        <v>0</v>
      </c>
      <c r="Y261" s="566"/>
      <c r="Z261" s="566"/>
      <c r="AA261" s="567"/>
      <c r="AB261" s="568" t="s">
        <v>16176</v>
      </c>
      <c r="AC261" s="551"/>
      <c r="AD261" s="551"/>
      <c r="AE261" s="551"/>
      <c r="AF261" s="551"/>
      <c r="AG261" s="551"/>
      <c r="AH261" s="551"/>
    </row>
    <row r="262" spans="1:34" s="272" customFormat="1" ht="27">
      <c r="A262" s="555" t="s">
        <v>769</v>
      </c>
      <c r="B262" s="556" t="s">
        <v>1131</v>
      </c>
      <c r="C262" s="560" t="s">
        <v>815</v>
      </c>
      <c r="D262" s="569"/>
      <c r="E262" s="556" t="s">
        <v>15706</v>
      </c>
      <c r="F262" s="556" t="s">
        <v>769</v>
      </c>
      <c r="G262" s="556" t="s">
        <v>13459</v>
      </c>
      <c r="H262" s="557" t="s">
        <v>15707</v>
      </c>
      <c r="I262" s="558" t="s">
        <v>1785</v>
      </c>
      <c r="J262" s="558" t="s">
        <v>9711</v>
      </c>
      <c r="K262" s="563" t="s">
        <v>16177</v>
      </c>
      <c r="L262" s="563" t="s">
        <v>16178</v>
      </c>
      <c r="M262" s="563"/>
      <c r="N262" s="563"/>
      <c r="O262" s="563"/>
      <c r="P262" s="559"/>
      <c r="Q262" s="564"/>
      <c r="R262" s="556" t="s">
        <v>815</v>
      </c>
      <c r="S262" s="561" t="s">
        <v>12845</v>
      </c>
      <c r="T262" s="561" t="s">
        <v>13794</v>
      </c>
      <c r="U262" s="562"/>
      <c r="V262" s="565">
        <v>421</v>
      </c>
      <c r="W262" s="566"/>
      <c r="X262" s="566">
        <v>0</v>
      </c>
      <c r="Y262" s="566"/>
      <c r="Z262" s="566"/>
      <c r="AA262" s="567"/>
      <c r="AB262" s="568" t="s">
        <v>15663</v>
      </c>
      <c r="AC262" s="551"/>
      <c r="AD262" s="551"/>
      <c r="AE262" s="551"/>
      <c r="AF262" s="551"/>
      <c r="AG262" s="551"/>
      <c r="AH262" s="551"/>
    </row>
    <row r="263" spans="1:34" s="272" customFormat="1" ht="54">
      <c r="A263" s="555" t="s">
        <v>2212</v>
      </c>
      <c r="B263" s="556" t="s">
        <v>1130</v>
      </c>
      <c r="C263" s="560" t="s">
        <v>2211</v>
      </c>
      <c r="D263" s="569"/>
      <c r="E263" s="556" t="s">
        <v>15925</v>
      </c>
      <c r="F263" s="556" t="s">
        <v>2212</v>
      </c>
      <c r="G263" s="556" t="s">
        <v>13459</v>
      </c>
      <c r="H263" s="557" t="s">
        <v>16179</v>
      </c>
      <c r="I263" s="558" t="s">
        <v>2213</v>
      </c>
      <c r="J263" s="558" t="s">
        <v>7164</v>
      </c>
      <c r="K263" s="563" t="s">
        <v>16180</v>
      </c>
      <c r="L263" s="563" t="s">
        <v>16181</v>
      </c>
      <c r="M263" s="563"/>
      <c r="N263" s="563"/>
      <c r="O263" s="563"/>
      <c r="P263" s="559"/>
      <c r="Q263" s="564"/>
      <c r="R263" s="556" t="s">
        <v>2211</v>
      </c>
      <c r="S263" s="561" t="s">
        <v>12792</v>
      </c>
      <c r="T263" s="561" t="s">
        <v>7163</v>
      </c>
      <c r="U263" s="562"/>
      <c r="V263" s="565">
        <v>131</v>
      </c>
      <c r="W263" s="566"/>
      <c r="X263" s="566">
        <v>0</v>
      </c>
      <c r="Y263" s="566"/>
      <c r="Z263" s="566"/>
      <c r="AA263" s="567"/>
      <c r="AB263" s="568" t="s">
        <v>16182</v>
      </c>
      <c r="AC263" s="551"/>
      <c r="AD263" s="551"/>
      <c r="AE263" s="551"/>
      <c r="AF263" s="551"/>
      <c r="AG263" s="551"/>
      <c r="AH263" s="551"/>
    </row>
    <row r="264" spans="1:34" s="272" customFormat="1" ht="54">
      <c r="A264" s="555" t="s">
        <v>697</v>
      </c>
      <c r="B264" s="556" t="s">
        <v>1130</v>
      </c>
      <c r="C264" s="560" t="s">
        <v>846</v>
      </c>
      <c r="D264" s="569"/>
      <c r="E264" s="556" t="s">
        <v>16183</v>
      </c>
      <c r="F264" s="556" t="s">
        <v>697</v>
      </c>
      <c r="G264" s="556" t="s">
        <v>13459</v>
      </c>
      <c r="H264" s="557" t="s">
        <v>16184</v>
      </c>
      <c r="I264" s="558" t="s">
        <v>1617</v>
      </c>
      <c r="J264" s="558" t="s">
        <v>13074</v>
      </c>
      <c r="K264" s="563" t="s">
        <v>16185</v>
      </c>
      <c r="L264" s="563" t="s">
        <v>16186</v>
      </c>
      <c r="M264" s="563"/>
      <c r="N264" s="563"/>
      <c r="O264" s="563"/>
      <c r="P264" s="559"/>
      <c r="Q264" s="564"/>
      <c r="R264" s="556" t="s">
        <v>846</v>
      </c>
      <c r="S264" s="561" t="s">
        <v>12783</v>
      </c>
      <c r="T264" s="561" t="s">
        <v>6949</v>
      </c>
      <c r="U264" s="562"/>
      <c r="V264" s="565">
        <v>144</v>
      </c>
      <c r="W264" s="566"/>
      <c r="X264" s="566">
        <v>0</v>
      </c>
      <c r="Y264" s="566"/>
      <c r="Z264" s="566"/>
      <c r="AA264" s="567"/>
      <c r="AB264" s="568" t="s">
        <v>16187</v>
      </c>
      <c r="AC264" s="551"/>
      <c r="AD264" s="551"/>
      <c r="AE264" s="551"/>
      <c r="AF264" s="551"/>
      <c r="AG264" s="551"/>
      <c r="AH264" s="551"/>
    </row>
    <row r="265" spans="1:34" s="272" customFormat="1" ht="67.5">
      <c r="A265" s="555" t="s">
        <v>698</v>
      </c>
      <c r="B265" s="556" t="s">
        <v>1130</v>
      </c>
      <c r="C265" s="560" t="s">
        <v>2329</v>
      </c>
      <c r="D265" s="569"/>
      <c r="E265" s="556" t="s">
        <v>16188</v>
      </c>
      <c r="F265" s="556" t="s">
        <v>698</v>
      </c>
      <c r="G265" s="556" t="s">
        <v>13459</v>
      </c>
      <c r="H265" s="557" t="s">
        <v>16189</v>
      </c>
      <c r="I265" s="558" t="s">
        <v>1618</v>
      </c>
      <c r="J265" s="558" t="s">
        <v>10297</v>
      </c>
      <c r="K265" s="563" t="s">
        <v>16190</v>
      </c>
      <c r="L265" s="563" t="s">
        <v>16191</v>
      </c>
      <c r="M265" s="563"/>
      <c r="N265" s="563"/>
      <c r="O265" s="563"/>
      <c r="P265" s="559"/>
      <c r="Q265" s="564"/>
      <c r="R265" s="556" t="s">
        <v>2329</v>
      </c>
      <c r="S265" s="561" t="s">
        <v>12859</v>
      </c>
      <c r="T265" s="561" t="s">
        <v>10296</v>
      </c>
      <c r="U265" s="562"/>
      <c r="V265" s="565">
        <v>148</v>
      </c>
      <c r="W265" s="566"/>
      <c r="X265" s="566">
        <v>0</v>
      </c>
      <c r="Y265" s="566"/>
      <c r="Z265" s="566"/>
      <c r="AA265" s="567"/>
      <c r="AB265" s="568" t="s">
        <v>16192</v>
      </c>
      <c r="AC265" s="551"/>
      <c r="AD265" s="551"/>
      <c r="AE265" s="551"/>
      <c r="AF265" s="551"/>
      <c r="AG265" s="551"/>
      <c r="AH265" s="551"/>
    </row>
    <row r="266" spans="1:34" s="272" customFormat="1" ht="54">
      <c r="A266" s="555" t="s">
        <v>804</v>
      </c>
      <c r="B266" s="556" t="s">
        <v>1131</v>
      </c>
      <c r="C266" s="560" t="s">
        <v>14026</v>
      </c>
      <c r="D266" s="569"/>
      <c r="E266" s="556" t="s">
        <v>15627</v>
      </c>
      <c r="F266" s="556" t="s">
        <v>804</v>
      </c>
      <c r="G266" s="556" t="s">
        <v>13459</v>
      </c>
      <c r="H266" s="557" t="s">
        <v>15757</v>
      </c>
      <c r="I266" s="558" t="s">
        <v>1806</v>
      </c>
      <c r="J266" s="558" t="s">
        <v>6135</v>
      </c>
      <c r="K266" s="563" t="s">
        <v>16193</v>
      </c>
      <c r="L266" s="563" t="s">
        <v>16194</v>
      </c>
      <c r="M266" s="563"/>
      <c r="N266" s="563"/>
      <c r="O266" s="563"/>
      <c r="P266" s="559"/>
      <c r="Q266" s="564"/>
      <c r="R266" s="556" t="s">
        <v>14026</v>
      </c>
      <c r="S266" s="561" t="s">
        <v>12768</v>
      </c>
      <c r="T266" s="561" t="s">
        <v>6134</v>
      </c>
      <c r="U266" s="562"/>
      <c r="V266" s="565">
        <v>491</v>
      </c>
      <c r="W266" s="566"/>
      <c r="X266" s="566">
        <v>0</v>
      </c>
      <c r="Y266" s="566"/>
      <c r="Z266" s="566"/>
      <c r="AA266" s="567"/>
      <c r="AB266" s="568" t="s">
        <v>15633</v>
      </c>
      <c r="AC266" s="551"/>
      <c r="AD266" s="551"/>
      <c r="AE266" s="551"/>
      <c r="AF266" s="551"/>
      <c r="AG266" s="551"/>
      <c r="AH266" s="551"/>
    </row>
    <row r="267" spans="1:34" s="272" customFormat="1" ht="54">
      <c r="A267" s="555" t="s">
        <v>784</v>
      </c>
      <c r="B267" s="556" t="s">
        <v>1131</v>
      </c>
      <c r="C267" s="560" t="s">
        <v>14025</v>
      </c>
      <c r="D267" s="569"/>
      <c r="E267" s="556" t="s">
        <v>15627</v>
      </c>
      <c r="F267" s="556" t="s">
        <v>784</v>
      </c>
      <c r="G267" s="556" t="s">
        <v>13459</v>
      </c>
      <c r="H267" s="557" t="s">
        <v>15759</v>
      </c>
      <c r="I267" s="558" t="s">
        <v>1808</v>
      </c>
      <c r="J267" s="558" t="s">
        <v>13066</v>
      </c>
      <c r="K267" s="563" t="s">
        <v>16193</v>
      </c>
      <c r="L267" s="563" t="s">
        <v>16194</v>
      </c>
      <c r="M267" s="563"/>
      <c r="N267" s="563"/>
      <c r="O267" s="563"/>
      <c r="P267" s="559"/>
      <c r="Q267" s="564"/>
      <c r="R267" s="556" t="s">
        <v>14025</v>
      </c>
      <c r="S267" s="561" t="s">
        <v>12768</v>
      </c>
      <c r="T267" s="561" t="s">
        <v>6120</v>
      </c>
      <c r="U267" s="562"/>
      <c r="V267" s="565">
        <v>492</v>
      </c>
      <c r="W267" s="566"/>
      <c r="X267" s="566">
        <v>0</v>
      </c>
      <c r="Y267" s="566"/>
      <c r="Z267" s="566"/>
      <c r="AA267" s="567"/>
      <c r="AB267" s="568" t="s">
        <v>15628</v>
      </c>
      <c r="AC267" s="551"/>
      <c r="AD267" s="551"/>
      <c r="AE267" s="551"/>
      <c r="AF267" s="551"/>
      <c r="AG267" s="551"/>
      <c r="AH267" s="551"/>
    </row>
    <row r="268" spans="1:34" s="272" customFormat="1" ht="40.5">
      <c r="A268" s="555" t="s">
        <v>15408</v>
      </c>
      <c r="B268" s="556" t="s">
        <v>1131</v>
      </c>
      <c r="C268" s="560" t="s">
        <v>942</v>
      </c>
      <c r="D268" s="569" t="s">
        <v>15407</v>
      </c>
      <c r="E268" s="556" t="s">
        <v>15627</v>
      </c>
      <c r="F268" s="556" t="s">
        <v>15408</v>
      </c>
      <c r="G268" s="556" t="s">
        <v>13459</v>
      </c>
      <c r="H268" s="557"/>
      <c r="I268" s="558">
        <v>0</v>
      </c>
      <c r="J268" s="558">
        <v>0</v>
      </c>
      <c r="K268" s="563"/>
      <c r="L268" s="563"/>
      <c r="M268" s="563"/>
      <c r="N268" s="563"/>
      <c r="O268" s="563"/>
      <c r="P268" s="559"/>
      <c r="Q268" s="564"/>
      <c r="R268" s="556" t="s">
        <v>15609</v>
      </c>
      <c r="S268" s="561" t="s">
        <v>12768</v>
      </c>
      <c r="T268" s="561" t="s">
        <v>15609</v>
      </c>
      <c r="U268" s="562"/>
      <c r="V268" s="565">
        <v>531</v>
      </c>
      <c r="W268" s="566"/>
      <c r="X268" s="566">
        <v>0</v>
      </c>
      <c r="Y268" s="566"/>
      <c r="Z268" s="566"/>
      <c r="AA268" s="567"/>
      <c r="AB268" s="568" t="s">
        <v>15699</v>
      </c>
      <c r="AC268" s="551"/>
      <c r="AD268" s="551"/>
      <c r="AE268" s="551"/>
      <c r="AF268" s="551"/>
      <c r="AG268" s="551"/>
      <c r="AH268" s="551"/>
    </row>
    <row r="269" spans="1:34" s="272" customFormat="1" ht="40.5">
      <c r="A269" s="555" t="s">
        <v>15410</v>
      </c>
      <c r="B269" s="556" t="s">
        <v>1131</v>
      </c>
      <c r="C269" s="560" t="s">
        <v>942</v>
      </c>
      <c r="D269" s="569" t="s">
        <v>15409</v>
      </c>
      <c r="E269" s="556" t="s">
        <v>15627</v>
      </c>
      <c r="F269" s="556" t="s">
        <v>15410</v>
      </c>
      <c r="G269" s="556" t="s">
        <v>13459</v>
      </c>
      <c r="H269" s="557"/>
      <c r="I269" s="558">
        <v>0</v>
      </c>
      <c r="J269" s="558">
        <v>0</v>
      </c>
      <c r="K269" s="563" t="s">
        <v>16195</v>
      </c>
      <c r="L269" s="563" t="s">
        <v>16196</v>
      </c>
      <c r="M269" s="563"/>
      <c r="N269" s="563"/>
      <c r="O269" s="563"/>
      <c r="P269" s="559"/>
      <c r="Q269" s="564"/>
      <c r="R269" s="556" t="s">
        <v>15609</v>
      </c>
      <c r="S269" s="561" t="s">
        <v>12768</v>
      </c>
      <c r="T269" s="561" t="s">
        <v>15609</v>
      </c>
      <c r="U269" s="562"/>
      <c r="V269" s="565">
        <v>531</v>
      </c>
      <c r="W269" s="566"/>
      <c r="X269" s="566">
        <v>0</v>
      </c>
      <c r="Y269" s="566"/>
      <c r="Z269" s="566"/>
      <c r="AA269" s="567"/>
      <c r="AB269" s="568" t="s">
        <v>15699</v>
      </c>
      <c r="AC269" s="551"/>
      <c r="AD269" s="551"/>
      <c r="AE269" s="551"/>
      <c r="AF269" s="551"/>
      <c r="AG269" s="551"/>
      <c r="AH269" s="551"/>
    </row>
    <row r="270" spans="1:34" s="272" customFormat="1" ht="40.5">
      <c r="A270" s="555" t="s">
        <v>722</v>
      </c>
      <c r="B270" s="556" t="s">
        <v>1130</v>
      </c>
      <c r="C270" s="560" t="s">
        <v>12644</v>
      </c>
      <c r="D270" s="569"/>
      <c r="E270" s="556" t="s">
        <v>15930</v>
      </c>
      <c r="F270" s="556" t="s">
        <v>722</v>
      </c>
      <c r="G270" s="556" t="s">
        <v>13459</v>
      </c>
      <c r="H270" s="557" t="s">
        <v>16197</v>
      </c>
      <c r="I270" s="558" t="s">
        <v>1650</v>
      </c>
      <c r="J270" s="558" t="s">
        <v>1630</v>
      </c>
      <c r="K270" s="563" t="s">
        <v>16198</v>
      </c>
      <c r="L270" s="563" t="s">
        <v>16199</v>
      </c>
      <c r="M270" s="563"/>
      <c r="N270" s="563"/>
      <c r="O270" s="563"/>
      <c r="P270" s="559"/>
      <c r="Q270" s="564"/>
      <c r="R270" s="556" t="s">
        <v>12644</v>
      </c>
      <c r="S270" s="561" t="s">
        <v>12710</v>
      </c>
      <c r="T270" s="561" t="s">
        <v>3818</v>
      </c>
      <c r="U270" s="562"/>
      <c r="V270" s="565">
        <v>207</v>
      </c>
      <c r="W270" s="566"/>
      <c r="X270" s="566">
        <v>0</v>
      </c>
      <c r="Y270" s="566"/>
      <c r="Z270" s="566"/>
      <c r="AA270" s="567"/>
      <c r="AB270" s="568" t="s">
        <v>16200</v>
      </c>
      <c r="AC270" s="551"/>
      <c r="AD270" s="551"/>
      <c r="AE270" s="551"/>
      <c r="AF270" s="551"/>
      <c r="AG270" s="551"/>
      <c r="AH270" s="551"/>
    </row>
    <row r="271" spans="1:34" s="272" customFormat="1" ht="121.5">
      <c r="A271" s="555" t="s">
        <v>729</v>
      </c>
      <c r="B271" s="556" t="s">
        <v>1130</v>
      </c>
      <c r="C271" s="560" t="s">
        <v>914</v>
      </c>
      <c r="D271" s="569"/>
      <c r="E271" s="556" t="s">
        <v>15832</v>
      </c>
      <c r="F271" s="556" t="s">
        <v>729</v>
      </c>
      <c r="G271" s="556" t="s">
        <v>13459</v>
      </c>
      <c r="H271" s="557" t="s">
        <v>16201</v>
      </c>
      <c r="I271" s="558" t="s">
        <v>1668</v>
      </c>
      <c r="J271" s="558" t="s">
        <v>10169</v>
      </c>
      <c r="K271" s="563" t="s">
        <v>15609</v>
      </c>
      <c r="L271" s="563" t="s">
        <v>16202</v>
      </c>
      <c r="M271" s="563"/>
      <c r="N271" s="563"/>
      <c r="O271" s="563"/>
      <c r="P271" s="559"/>
      <c r="Q271" s="564"/>
      <c r="R271" s="556" t="s">
        <v>914</v>
      </c>
      <c r="S271" s="561" t="s">
        <v>12857</v>
      </c>
      <c r="T271" s="561" t="s">
        <v>10167</v>
      </c>
      <c r="U271" s="562"/>
      <c r="V271" s="565">
        <v>251</v>
      </c>
      <c r="W271" s="566"/>
      <c r="X271" s="566">
        <v>0</v>
      </c>
      <c r="Y271" s="566"/>
      <c r="Z271" s="566"/>
      <c r="AA271" s="567"/>
      <c r="AB271" s="568" t="s">
        <v>16203</v>
      </c>
      <c r="AC271" s="551"/>
      <c r="AD271" s="551"/>
      <c r="AE271" s="551"/>
      <c r="AF271" s="551"/>
      <c r="AG271" s="551"/>
      <c r="AH271" s="551"/>
    </row>
    <row r="272" spans="1:34" s="272" customFormat="1" ht="54">
      <c r="A272" s="555" t="s">
        <v>787</v>
      </c>
      <c r="B272" s="556" t="s">
        <v>1131</v>
      </c>
      <c r="C272" s="560" t="s">
        <v>2178</v>
      </c>
      <c r="D272" s="569"/>
      <c r="E272" s="556" t="s">
        <v>15731</v>
      </c>
      <c r="F272" s="556" t="s">
        <v>787</v>
      </c>
      <c r="G272" s="556" t="s">
        <v>13459</v>
      </c>
      <c r="H272" s="557" t="s">
        <v>16204</v>
      </c>
      <c r="I272" s="558" t="s">
        <v>1809</v>
      </c>
      <c r="J272" s="558" t="s">
        <v>1683</v>
      </c>
      <c r="K272" s="563" t="s">
        <v>16205</v>
      </c>
      <c r="L272" s="563" t="s">
        <v>16206</v>
      </c>
      <c r="M272" s="563"/>
      <c r="N272" s="563"/>
      <c r="O272" s="563"/>
      <c r="P272" s="559"/>
      <c r="Q272" s="564"/>
      <c r="R272" s="556" t="s">
        <v>2178</v>
      </c>
      <c r="S272" s="561" t="s">
        <v>12698</v>
      </c>
      <c r="T272" s="561" t="s">
        <v>3499</v>
      </c>
      <c r="U272" s="562"/>
      <c r="V272" s="565">
        <v>499</v>
      </c>
      <c r="W272" s="566"/>
      <c r="X272" s="566">
        <v>0</v>
      </c>
      <c r="Y272" s="566"/>
      <c r="Z272" s="566"/>
      <c r="AA272" s="567"/>
      <c r="AB272" s="568" t="s">
        <v>16207</v>
      </c>
      <c r="AC272" s="551"/>
      <c r="AD272" s="551"/>
      <c r="AE272" s="551"/>
      <c r="AF272" s="551"/>
      <c r="AG272" s="551"/>
      <c r="AH272" s="551"/>
    </row>
    <row r="273" spans="1:34" s="272" customFormat="1" ht="81">
      <c r="A273" s="555" t="s">
        <v>730</v>
      </c>
      <c r="B273" s="556" t="s">
        <v>1130</v>
      </c>
      <c r="C273" s="560" t="s">
        <v>915</v>
      </c>
      <c r="D273" s="569"/>
      <c r="E273" s="556" t="s">
        <v>15763</v>
      </c>
      <c r="F273" s="556" t="s">
        <v>730</v>
      </c>
      <c r="G273" s="556" t="s">
        <v>13459</v>
      </c>
      <c r="H273" s="557" t="s">
        <v>16208</v>
      </c>
      <c r="I273" s="558" t="s">
        <v>1669</v>
      </c>
      <c r="J273" s="558" t="s">
        <v>11721</v>
      </c>
      <c r="K273" s="563" t="s">
        <v>16209</v>
      </c>
      <c r="L273" s="563" t="s">
        <v>16210</v>
      </c>
      <c r="M273" s="563"/>
      <c r="N273" s="563"/>
      <c r="O273" s="563"/>
      <c r="P273" s="559"/>
      <c r="Q273" s="564"/>
      <c r="R273" s="556" t="s">
        <v>915</v>
      </c>
      <c r="S273" s="561" t="s">
        <v>12894</v>
      </c>
      <c r="T273" s="561" t="s">
        <v>11720</v>
      </c>
      <c r="U273" s="562"/>
      <c r="V273" s="565">
        <v>252</v>
      </c>
      <c r="W273" s="566"/>
      <c r="X273" s="566">
        <v>0</v>
      </c>
      <c r="Y273" s="566"/>
      <c r="Z273" s="566"/>
      <c r="AA273" s="567"/>
      <c r="AB273" s="568" t="s">
        <v>16211</v>
      </c>
      <c r="AC273" s="551"/>
      <c r="AD273" s="551"/>
      <c r="AE273" s="551"/>
      <c r="AF273" s="551"/>
      <c r="AG273" s="551"/>
      <c r="AH273" s="551"/>
    </row>
    <row r="274" spans="1:34" s="272" customFormat="1" ht="54">
      <c r="A274" s="555" t="s">
        <v>801</v>
      </c>
      <c r="B274" s="556" t="s">
        <v>1133</v>
      </c>
      <c r="C274" s="560" t="s">
        <v>150</v>
      </c>
      <c r="D274" s="569"/>
      <c r="E274" s="556" t="s">
        <v>15693</v>
      </c>
      <c r="F274" s="556" t="s">
        <v>801</v>
      </c>
      <c r="G274" s="556" t="s">
        <v>13459</v>
      </c>
      <c r="H274" s="557" t="s">
        <v>16212</v>
      </c>
      <c r="I274" s="558" t="s">
        <v>1844</v>
      </c>
      <c r="J274" s="558" t="s">
        <v>1769</v>
      </c>
      <c r="K274" s="563" t="s">
        <v>15887</v>
      </c>
      <c r="L274" s="563" t="s">
        <v>15888</v>
      </c>
      <c r="M274" s="563"/>
      <c r="N274" s="563"/>
      <c r="O274" s="563"/>
      <c r="P274" s="559"/>
      <c r="Q274" s="564"/>
      <c r="R274" s="556" t="s">
        <v>150</v>
      </c>
      <c r="S274" s="561" t="s">
        <v>12899</v>
      </c>
      <c r="T274" s="561" t="s">
        <v>12157</v>
      </c>
      <c r="U274" s="562"/>
      <c r="V274" s="565">
        <v>582</v>
      </c>
      <c r="W274" s="566"/>
      <c r="X274" s="566">
        <v>0</v>
      </c>
      <c r="Y274" s="566"/>
      <c r="Z274" s="566"/>
      <c r="AA274" s="567"/>
      <c r="AB274" s="568" t="s">
        <v>16213</v>
      </c>
      <c r="AC274" s="551"/>
      <c r="AD274" s="551"/>
      <c r="AE274" s="551"/>
      <c r="AF274" s="551"/>
      <c r="AG274" s="551"/>
      <c r="AH274" s="551"/>
    </row>
    <row r="275" spans="1:34" s="272" customFormat="1" ht="67.5">
      <c r="A275" s="555" t="s">
        <v>695</v>
      </c>
      <c r="B275" s="556" t="s">
        <v>1130</v>
      </c>
      <c r="C275" s="560" t="s">
        <v>694</v>
      </c>
      <c r="D275" s="569"/>
      <c r="E275" s="556" t="s">
        <v>15693</v>
      </c>
      <c r="F275" s="556" t="s">
        <v>695</v>
      </c>
      <c r="G275" s="556" t="s">
        <v>13459</v>
      </c>
      <c r="H275" s="557" t="s">
        <v>16214</v>
      </c>
      <c r="I275" s="558" t="s">
        <v>1614</v>
      </c>
      <c r="J275" s="558" t="s">
        <v>1607</v>
      </c>
      <c r="K275" s="563" t="s">
        <v>16215</v>
      </c>
      <c r="L275" s="563" t="s">
        <v>16216</v>
      </c>
      <c r="M275" s="563"/>
      <c r="N275" s="563"/>
      <c r="O275" s="563"/>
      <c r="P275" s="559"/>
      <c r="Q275" s="564"/>
      <c r="R275" s="556" t="s">
        <v>694</v>
      </c>
      <c r="S275" s="561" t="s">
        <v>12899</v>
      </c>
      <c r="T275" s="561" t="s">
        <v>12174</v>
      </c>
      <c r="U275" s="562"/>
      <c r="V275" s="565">
        <v>133</v>
      </c>
      <c r="W275" s="566"/>
      <c r="X275" s="566">
        <v>0</v>
      </c>
      <c r="Y275" s="566"/>
      <c r="Z275" s="566"/>
      <c r="AA275" s="567"/>
      <c r="AB275" s="568" t="s">
        <v>16217</v>
      </c>
      <c r="AC275" s="551"/>
      <c r="AD275" s="551"/>
      <c r="AE275" s="551"/>
      <c r="AF275" s="551"/>
      <c r="AG275" s="551"/>
      <c r="AH275" s="551"/>
    </row>
    <row r="276" spans="1:34" s="272" customFormat="1" ht="67.5">
      <c r="A276" s="555" t="s">
        <v>696</v>
      </c>
      <c r="B276" s="556" t="s">
        <v>1130</v>
      </c>
      <c r="C276" s="560" t="s">
        <v>2163</v>
      </c>
      <c r="D276" s="569"/>
      <c r="E276" s="556" t="s">
        <v>15683</v>
      </c>
      <c r="F276" s="556" t="s">
        <v>696</v>
      </c>
      <c r="G276" s="556" t="s">
        <v>13459</v>
      </c>
      <c r="H276" s="557" t="s">
        <v>16218</v>
      </c>
      <c r="I276" s="558" t="s">
        <v>1615</v>
      </c>
      <c r="J276" s="558" t="s">
        <v>1587</v>
      </c>
      <c r="K276" s="563" t="s">
        <v>16219</v>
      </c>
      <c r="L276" s="563" t="s">
        <v>16220</v>
      </c>
      <c r="M276" s="563"/>
      <c r="N276" s="563"/>
      <c r="O276" s="563"/>
      <c r="P276" s="559"/>
      <c r="Q276" s="564"/>
      <c r="R276" s="556" t="s">
        <v>2163</v>
      </c>
      <c r="S276" s="561" t="s">
        <v>12781</v>
      </c>
      <c r="T276" s="561" t="s">
        <v>6746</v>
      </c>
      <c r="U276" s="562"/>
      <c r="V276" s="565">
        <v>137</v>
      </c>
      <c r="W276" s="566"/>
      <c r="X276" s="566">
        <v>0</v>
      </c>
      <c r="Y276" s="566"/>
      <c r="Z276" s="566"/>
      <c r="AA276" s="567"/>
      <c r="AB276" s="568" t="s">
        <v>16221</v>
      </c>
      <c r="AC276" s="551"/>
      <c r="AD276" s="551"/>
      <c r="AE276" s="551"/>
      <c r="AF276" s="551"/>
      <c r="AG276" s="551"/>
      <c r="AH276" s="551"/>
    </row>
    <row r="277" spans="1:34" s="272" customFormat="1" ht="67.5">
      <c r="A277" s="555" t="s">
        <v>713</v>
      </c>
      <c r="B277" s="556" t="s">
        <v>1130</v>
      </c>
      <c r="C277" s="560" t="s">
        <v>12643</v>
      </c>
      <c r="D277" s="569"/>
      <c r="E277" s="556" t="s">
        <v>15881</v>
      </c>
      <c r="F277" s="556" t="s">
        <v>713</v>
      </c>
      <c r="G277" s="556" t="s">
        <v>13459</v>
      </c>
      <c r="H277" s="557" t="s">
        <v>16222</v>
      </c>
      <c r="I277" s="558" t="s">
        <v>1638</v>
      </c>
      <c r="J277" s="558" t="s">
        <v>11478</v>
      </c>
      <c r="K277" s="563" t="s">
        <v>16223</v>
      </c>
      <c r="L277" s="563" t="s">
        <v>16224</v>
      </c>
      <c r="M277" s="563"/>
      <c r="N277" s="563"/>
      <c r="O277" s="563"/>
      <c r="P277" s="559"/>
      <c r="Q277" s="564"/>
      <c r="R277" s="556" t="s">
        <v>12643</v>
      </c>
      <c r="S277" s="561" t="s">
        <v>12891</v>
      </c>
      <c r="T277" s="561" t="s">
        <v>11477</v>
      </c>
      <c r="U277" s="562"/>
      <c r="V277" s="565">
        <v>184</v>
      </c>
      <c r="W277" s="566"/>
      <c r="X277" s="566">
        <v>0</v>
      </c>
      <c r="Y277" s="566"/>
      <c r="Z277" s="566"/>
      <c r="AA277" s="567"/>
      <c r="AB277" s="568" t="s">
        <v>16225</v>
      </c>
      <c r="AC277" s="551"/>
      <c r="AD277" s="551"/>
      <c r="AE277" s="551"/>
      <c r="AF277" s="551"/>
      <c r="AG277" s="551"/>
      <c r="AH277" s="551"/>
    </row>
    <row r="278" spans="1:34" s="272" customFormat="1" ht="67.5">
      <c r="A278" s="555" t="s">
        <v>1802</v>
      </c>
      <c r="B278" s="556" t="s">
        <v>1131</v>
      </c>
      <c r="C278" s="560" t="s">
        <v>13400</v>
      </c>
      <c r="D278" s="569"/>
      <c r="E278" s="556" t="s">
        <v>15640</v>
      </c>
      <c r="F278" s="556" t="s">
        <v>1802</v>
      </c>
      <c r="G278" s="556" t="s">
        <v>13459</v>
      </c>
      <c r="H278" s="557" t="s">
        <v>15740</v>
      </c>
      <c r="I278" s="558" t="s">
        <v>1787</v>
      </c>
      <c r="J278" s="558" t="s">
        <v>13842</v>
      </c>
      <c r="K278" s="563" t="s">
        <v>16226</v>
      </c>
      <c r="L278" s="563" t="s">
        <v>16227</v>
      </c>
      <c r="M278" s="563"/>
      <c r="N278" s="563"/>
      <c r="O278" s="563"/>
      <c r="P278" s="559"/>
      <c r="Q278" s="564"/>
      <c r="R278" s="556" t="s">
        <v>13400</v>
      </c>
      <c r="S278" s="561" t="s">
        <v>12715</v>
      </c>
      <c r="T278" s="561" t="s">
        <v>13740</v>
      </c>
      <c r="U278" s="562"/>
      <c r="V278" s="565">
        <v>440</v>
      </c>
      <c r="W278" s="566"/>
      <c r="X278" s="566">
        <v>0</v>
      </c>
      <c r="Y278" s="566"/>
      <c r="Z278" s="566"/>
      <c r="AA278" s="567"/>
      <c r="AB278" s="568" t="s">
        <v>15742</v>
      </c>
      <c r="AC278" s="551"/>
      <c r="AD278" s="551"/>
      <c r="AE278" s="551"/>
      <c r="AF278" s="551"/>
      <c r="AG278" s="551"/>
      <c r="AH278" s="551"/>
    </row>
    <row r="279" spans="1:34" s="272" customFormat="1" ht="67.5">
      <c r="A279" s="555" t="s">
        <v>723</v>
      </c>
      <c r="B279" s="556" t="s">
        <v>1130</v>
      </c>
      <c r="C279" s="560" t="s">
        <v>2174</v>
      </c>
      <c r="D279" s="569"/>
      <c r="E279" s="556" t="s">
        <v>16228</v>
      </c>
      <c r="F279" s="556" t="s">
        <v>723</v>
      </c>
      <c r="G279" s="556" t="s">
        <v>13459</v>
      </c>
      <c r="H279" s="557" t="s">
        <v>16229</v>
      </c>
      <c r="I279" s="558" t="s">
        <v>1651</v>
      </c>
      <c r="J279" s="558" t="s">
        <v>1652</v>
      </c>
      <c r="K279" s="563" t="s">
        <v>16230</v>
      </c>
      <c r="L279" s="563" t="s">
        <v>16231</v>
      </c>
      <c r="M279" s="563"/>
      <c r="N279" s="563"/>
      <c r="O279" s="563"/>
      <c r="P279" s="559"/>
      <c r="Q279" s="564"/>
      <c r="R279" s="556" t="s">
        <v>2174</v>
      </c>
      <c r="S279" s="561" t="s">
        <v>12913</v>
      </c>
      <c r="T279" s="561" t="s">
        <v>12512</v>
      </c>
      <c r="U279" s="562"/>
      <c r="V279" s="565">
        <v>210</v>
      </c>
      <c r="W279" s="566"/>
      <c r="X279" s="566">
        <v>0</v>
      </c>
      <c r="Y279" s="566"/>
      <c r="Z279" s="566"/>
      <c r="AA279" s="567"/>
      <c r="AB279" s="568" t="s">
        <v>16232</v>
      </c>
      <c r="AC279" s="551"/>
      <c r="AD279" s="551"/>
      <c r="AE279" s="551"/>
      <c r="AF279" s="551"/>
      <c r="AG279" s="551"/>
      <c r="AH279" s="551"/>
    </row>
    <row r="280" spans="1:34" s="272" customFormat="1" ht="108">
      <c r="A280" s="555" t="s">
        <v>761</v>
      </c>
      <c r="B280" s="556" t="s">
        <v>1132</v>
      </c>
      <c r="C280" s="560" t="s">
        <v>13496</v>
      </c>
      <c r="D280" s="569"/>
      <c r="E280" s="556" t="s">
        <v>15640</v>
      </c>
      <c r="F280" s="556" t="s">
        <v>761</v>
      </c>
      <c r="G280" s="556" t="s">
        <v>13459</v>
      </c>
      <c r="H280" s="557" t="s">
        <v>16233</v>
      </c>
      <c r="I280" s="558" t="s">
        <v>1744</v>
      </c>
      <c r="J280" s="558" t="s">
        <v>13846</v>
      </c>
      <c r="K280" s="563" t="s">
        <v>16234</v>
      </c>
      <c r="L280" s="563" t="s">
        <v>16235</v>
      </c>
      <c r="M280" s="563"/>
      <c r="N280" s="563"/>
      <c r="O280" s="563"/>
      <c r="P280" s="559"/>
      <c r="Q280" s="564"/>
      <c r="R280" s="556" t="s">
        <v>13496</v>
      </c>
      <c r="S280" s="561" t="s">
        <v>12715</v>
      </c>
      <c r="T280" s="561" t="s">
        <v>13744</v>
      </c>
      <c r="U280" s="562"/>
      <c r="V280" s="565">
        <v>378</v>
      </c>
      <c r="W280" s="566"/>
      <c r="X280" s="566">
        <v>0</v>
      </c>
      <c r="Y280" s="566"/>
      <c r="Z280" s="566"/>
      <c r="AA280" s="567"/>
      <c r="AB280" s="568" t="s">
        <v>16236</v>
      </c>
      <c r="AC280" s="551"/>
      <c r="AD280" s="551"/>
      <c r="AE280" s="551"/>
      <c r="AF280" s="551"/>
      <c r="AG280" s="551"/>
      <c r="AH280" s="551"/>
    </row>
    <row r="281" spans="1:34" s="272" customFormat="1" ht="81">
      <c r="A281" s="555" t="s">
        <v>679</v>
      </c>
      <c r="B281" s="556" t="s">
        <v>1130</v>
      </c>
      <c r="C281" s="560" t="s">
        <v>2532</v>
      </c>
      <c r="D281" s="569"/>
      <c r="E281" s="556" t="s">
        <v>15640</v>
      </c>
      <c r="F281" s="556" t="s">
        <v>679</v>
      </c>
      <c r="G281" s="556" t="s">
        <v>13459</v>
      </c>
      <c r="H281" s="557" t="s">
        <v>16237</v>
      </c>
      <c r="I281" s="558" t="s">
        <v>1595</v>
      </c>
      <c r="J281" s="558" t="s">
        <v>14067</v>
      </c>
      <c r="K281" s="563" t="s">
        <v>16238</v>
      </c>
      <c r="L281" s="563" t="s">
        <v>16239</v>
      </c>
      <c r="M281" s="563"/>
      <c r="N281" s="563"/>
      <c r="O281" s="563"/>
      <c r="P281" s="559"/>
      <c r="Q281" s="564"/>
      <c r="R281" s="556" t="s">
        <v>2532</v>
      </c>
      <c r="S281" s="561" t="s">
        <v>12715</v>
      </c>
      <c r="T281" s="561" t="s">
        <v>13754</v>
      </c>
      <c r="U281" s="562"/>
      <c r="V281" s="565">
        <v>103</v>
      </c>
      <c r="W281" s="566"/>
      <c r="X281" s="566">
        <v>0</v>
      </c>
      <c r="Y281" s="566"/>
      <c r="Z281" s="566"/>
      <c r="AA281" s="567"/>
      <c r="AB281" s="568" t="s">
        <v>16240</v>
      </c>
      <c r="AC281" s="551"/>
      <c r="AD281" s="551"/>
      <c r="AE281" s="551"/>
      <c r="AF281" s="551"/>
      <c r="AG281" s="551"/>
      <c r="AH281" s="551"/>
    </row>
    <row r="282" spans="1:34" s="272" customFormat="1" ht="81">
      <c r="A282" s="555" t="s">
        <v>680</v>
      </c>
      <c r="B282" s="556" t="s">
        <v>1130</v>
      </c>
      <c r="C282" s="560" t="s">
        <v>1227</v>
      </c>
      <c r="D282" s="569"/>
      <c r="E282" s="556" t="s">
        <v>15815</v>
      </c>
      <c r="F282" s="556" t="s">
        <v>680</v>
      </c>
      <c r="G282" s="556" t="s">
        <v>13459</v>
      </c>
      <c r="H282" s="557" t="s">
        <v>16241</v>
      </c>
      <c r="I282" s="558" t="s">
        <v>1596</v>
      </c>
      <c r="J282" s="558" t="s">
        <v>4282</v>
      </c>
      <c r="K282" s="563" t="s">
        <v>16242</v>
      </c>
      <c r="L282" s="563" t="s">
        <v>16243</v>
      </c>
      <c r="M282" s="563"/>
      <c r="N282" s="563"/>
      <c r="O282" s="563"/>
      <c r="P282" s="559"/>
      <c r="Q282" s="564"/>
      <c r="R282" s="556" t="s">
        <v>15335</v>
      </c>
      <c r="S282" s="561" t="s">
        <v>12724</v>
      </c>
      <c r="T282" s="561" t="s">
        <v>4281</v>
      </c>
      <c r="U282" s="562"/>
      <c r="V282" s="565">
        <v>104</v>
      </c>
      <c r="W282" s="566"/>
      <c r="X282" s="566">
        <v>0</v>
      </c>
      <c r="Y282" s="566"/>
      <c r="Z282" s="566"/>
      <c r="AA282" s="567"/>
      <c r="AB282" s="568" t="s">
        <v>16244</v>
      </c>
      <c r="AC282" s="551"/>
      <c r="AD282" s="551"/>
      <c r="AE282" s="551"/>
      <c r="AF282" s="551"/>
      <c r="AG282" s="551"/>
      <c r="AH282" s="551"/>
    </row>
    <row r="283" spans="1:34" s="272" customFormat="1" ht="54">
      <c r="A283" s="555" t="s">
        <v>682</v>
      </c>
      <c r="B283" s="556" t="s">
        <v>1130</v>
      </c>
      <c r="C283" s="560" t="s">
        <v>2533</v>
      </c>
      <c r="D283" s="569"/>
      <c r="E283" s="556" t="s">
        <v>15920</v>
      </c>
      <c r="F283" s="556" t="s">
        <v>682</v>
      </c>
      <c r="G283" s="556" t="s">
        <v>13459</v>
      </c>
      <c r="H283" s="557" t="s">
        <v>16245</v>
      </c>
      <c r="I283" s="558" t="s">
        <v>1599</v>
      </c>
      <c r="J283" s="558" t="s">
        <v>13085</v>
      </c>
      <c r="K283" s="563" t="s">
        <v>16246</v>
      </c>
      <c r="L283" s="563" t="s">
        <v>16247</v>
      </c>
      <c r="M283" s="563"/>
      <c r="N283" s="563"/>
      <c r="O283" s="563"/>
      <c r="P283" s="559"/>
      <c r="Q283" s="564"/>
      <c r="R283" s="556" t="s">
        <v>2533</v>
      </c>
      <c r="S283" s="561" t="s">
        <v>12789</v>
      </c>
      <c r="T283" s="561" t="s">
        <v>7123</v>
      </c>
      <c r="U283" s="562"/>
      <c r="V283" s="565">
        <v>110</v>
      </c>
      <c r="W283" s="566"/>
      <c r="X283" s="566">
        <v>0</v>
      </c>
      <c r="Y283" s="566"/>
      <c r="Z283" s="566"/>
      <c r="AA283" s="567"/>
      <c r="AB283" s="568" t="s">
        <v>16248</v>
      </c>
      <c r="AC283" s="551"/>
      <c r="AD283" s="551"/>
      <c r="AE283" s="551"/>
      <c r="AF283" s="551"/>
      <c r="AG283" s="551"/>
      <c r="AH283" s="551"/>
    </row>
    <row r="284" spans="1:34" s="272" customFormat="1" ht="54">
      <c r="A284" s="555" t="s">
        <v>715</v>
      </c>
      <c r="B284" s="556" t="s">
        <v>1130</v>
      </c>
      <c r="C284" s="560" t="s">
        <v>2170</v>
      </c>
      <c r="D284" s="569"/>
      <c r="E284" s="556" t="s">
        <v>15683</v>
      </c>
      <c r="F284" s="556" t="s">
        <v>715</v>
      </c>
      <c r="G284" s="556" t="s">
        <v>13459</v>
      </c>
      <c r="H284" s="557" t="s">
        <v>16249</v>
      </c>
      <c r="I284" s="558" t="s">
        <v>1640</v>
      </c>
      <c r="J284" s="558" t="s">
        <v>1641</v>
      </c>
      <c r="K284" s="563" t="s">
        <v>16250</v>
      </c>
      <c r="L284" s="563" t="s">
        <v>16251</v>
      </c>
      <c r="M284" s="563"/>
      <c r="N284" s="563"/>
      <c r="O284" s="563"/>
      <c r="P284" s="559"/>
      <c r="Q284" s="564"/>
      <c r="R284" s="556" t="s">
        <v>2170</v>
      </c>
      <c r="S284" s="561" t="s">
        <v>12781</v>
      </c>
      <c r="T284" s="561" t="s">
        <v>6729</v>
      </c>
      <c r="U284" s="562"/>
      <c r="V284" s="565">
        <v>188</v>
      </c>
      <c r="W284" s="566"/>
      <c r="X284" s="566">
        <v>0</v>
      </c>
      <c r="Y284" s="566"/>
      <c r="Z284" s="566"/>
      <c r="AA284" s="567"/>
      <c r="AB284" s="568" t="s">
        <v>16252</v>
      </c>
      <c r="AC284" s="551"/>
      <c r="AD284" s="551"/>
      <c r="AE284" s="551"/>
      <c r="AF284" s="551"/>
      <c r="AG284" s="551"/>
      <c r="AH284" s="551"/>
    </row>
    <row r="285" spans="1:34" s="272" customFormat="1" ht="67.5">
      <c r="A285" s="555" t="s">
        <v>783</v>
      </c>
      <c r="B285" s="556" t="s">
        <v>1131</v>
      </c>
      <c r="C285" s="560" t="s">
        <v>2173</v>
      </c>
      <c r="D285" s="569"/>
      <c r="E285" s="556" t="s">
        <v>15627</v>
      </c>
      <c r="F285" s="556" t="s">
        <v>783</v>
      </c>
      <c r="G285" s="556" t="s">
        <v>13459</v>
      </c>
      <c r="H285" s="557" t="s">
        <v>15755</v>
      </c>
      <c r="I285" s="558" t="s">
        <v>1780</v>
      </c>
      <c r="J285" s="558" t="s">
        <v>13066</v>
      </c>
      <c r="K285" s="563" t="s">
        <v>16253</v>
      </c>
      <c r="L285" s="563" t="s">
        <v>16254</v>
      </c>
      <c r="M285" s="563"/>
      <c r="N285" s="563"/>
      <c r="O285" s="563"/>
      <c r="P285" s="559"/>
      <c r="Q285" s="564"/>
      <c r="R285" s="556" t="s">
        <v>2173</v>
      </c>
      <c r="S285" s="561" t="s">
        <v>12768</v>
      </c>
      <c r="T285" s="561" t="s">
        <v>6120</v>
      </c>
      <c r="U285" s="562"/>
      <c r="V285" s="565">
        <v>487</v>
      </c>
      <c r="W285" s="566"/>
      <c r="X285" s="566">
        <v>0</v>
      </c>
      <c r="Y285" s="566"/>
      <c r="Z285" s="566"/>
      <c r="AA285" s="567"/>
      <c r="AB285" s="568" t="s">
        <v>15662</v>
      </c>
      <c r="AC285" s="551"/>
      <c r="AD285" s="551"/>
      <c r="AE285" s="551"/>
      <c r="AF285" s="551"/>
      <c r="AG285" s="551"/>
      <c r="AH285" s="551"/>
    </row>
    <row r="286" spans="1:34" s="272" customFormat="1" ht="40.5">
      <c r="A286" s="555" t="s">
        <v>15406</v>
      </c>
      <c r="B286" s="556" t="s">
        <v>1131</v>
      </c>
      <c r="C286" s="560" t="s">
        <v>942</v>
      </c>
      <c r="D286" s="569" t="s">
        <v>15405</v>
      </c>
      <c r="E286" s="556" t="s">
        <v>15627</v>
      </c>
      <c r="F286" s="556" t="s">
        <v>15406</v>
      </c>
      <c r="G286" s="556" t="s">
        <v>13459</v>
      </c>
      <c r="H286" s="557"/>
      <c r="I286" s="558">
        <v>0</v>
      </c>
      <c r="J286" s="558">
        <v>0</v>
      </c>
      <c r="K286" s="563"/>
      <c r="L286" s="563"/>
      <c r="M286" s="563"/>
      <c r="N286" s="563"/>
      <c r="O286" s="563"/>
      <c r="P286" s="559"/>
      <c r="Q286" s="564"/>
      <c r="R286" s="556" t="s">
        <v>15609</v>
      </c>
      <c r="S286" s="561" t="s">
        <v>12768</v>
      </c>
      <c r="T286" s="561" t="s">
        <v>15609</v>
      </c>
      <c r="U286" s="562"/>
      <c r="V286" s="565">
        <v>531</v>
      </c>
      <c r="W286" s="566"/>
      <c r="X286" s="566">
        <v>0</v>
      </c>
      <c r="Y286" s="566"/>
      <c r="Z286" s="566"/>
      <c r="AA286" s="567"/>
      <c r="AB286" s="568" t="s">
        <v>15699</v>
      </c>
      <c r="AC286" s="551"/>
      <c r="AD286" s="551"/>
      <c r="AE286" s="551"/>
      <c r="AF286" s="551"/>
      <c r="AG286" s="551"/>
      <c r="AH286" s="551"/>
    </row>
    <row r="287" spans="1:34" s="272" customFormat="1" ht="54">
      <c r="A287" s="555" t="s">
        <v>724</v>
      </c>
      <c r="B287" s="556" t="s">
        <v>1130</v>
      </c>
      <c r="C287" s="560" t="s">
        <v>913</v>
      </c>
      <c r="D287" s="569"/>
      <c r="E287" s="556" t="s">
        <v>15979</v>
      </c>
      <c r="F287" s="556" t="s">
        <v>724</v>
      </c>
      <c r="G287" s="556" t="s">
        <v>13459</v>
      </c>
      <c r="H287" s="557" t="s">
        <v>16255</v>
      </c>
      <c r="I287" s="558" t="s">
        <v>1653</v>
      </c>
      <c r="J287" s="558" t="s">
        <v>1610</v>
      </c>
      <c r="K287" s="563" t="s">
        <v>16256</v>
      </c>
      <c r="L287" s="563" t="s">
        <v>16257</v>
      </c>
      <c r="M287" s="563"/>
      <c r="N287" s="563"/>
      <c r="O287" s="563"/>
      <c r="P287" s="559"/>
      <c r="Q287" s="564"/>
      <c r="R287" s="556" t="s">
        <v>913</v>
      </c>
      <c r="S287" s="561" t="s">
        <v>12705</v>
      </c>
      <c r="T287" s="561" t="s">
        <v>3698</v>
      </c>
      <c r="U287" s="562"/>
      <c r="V287" s="565">
        <v>215</v>
      </c>
      <c r="W287" s="566"/>
      <c r="X287" s="566">
        <v>0</v>
      </c>
      <c r="Y287" s="566"/>
      <c r="Z287" s="566"/>
      <c r="AA287" s="567"/>
      <c r="AB287" s="568" t="s">
        <v>16258</v>
      </c>
      <c r="AC287" s="551"/>
      <c r="AD287" s="551"/>
      <c r="AE287" s="551"/>
      <c r="AF287" s="551"/>
      <c r="AG287" s="551"/>
      <c r="AH287" s="551"/>
    </row>
    <row r="288" spans="1:34" s="272" customFormat="1" ht="54">
      <c r="A288" s="555" t="s">
        <v>786</v>
      </c>
      <c r="B288" s="556" t="s">
        <v>1131</v>
      </c>
      <c r="C288" s="560" t="s">
        <v>785</v>
      </c>
      <c r="D288" s="569"/>
      <c r="E288" s="556" t="s">
        <v>15763</v>
      </c>
      <c r="F288" s="556" t="s">
        <v>786</v>
      </c>
      <c r="G288" s="556" t="s">
        <v>13459</v>
      </c>
      <c r="H288" s="557" t="s">
        <v>15764</v>
      </c>
      <c r="I288" s="558" t="s">
        <v>14059</v>
      </c>
      <c r="J288" s="558" t="s">
        <v>1711</v>
      </c>
      <c r="K288" s="563" t="s">
        <v>16259</v>
      </c>
      <c r="L288" s="563" t="s">
        <v>16260</v>
      </c>
      <c r="M288" s="563"/>
      <c r="N288" s="563"/>
      <c r="O288" s="563"/>
      <c r="P288" s="559"/>
      <c r="Q288" s="564"/>
      <c r="R288" s="556" t="s">
        <v>785</v>
      </c>
      <c r="S288" s="561" t="s">
        <v>12894</v>
      </c>
      <c r="T288" s="561" t="s">
        <v>11722</v>
      </c>
      <c r="U288" s="562"/>
      <c r="V288" s="565">
        <v>497</v>
      </c>
      <c r="W288" s="566"/>
      <c r="X288" s="566">
        <v>0</v>
      </c>
      <c r="Y288" s="566"/>
      <c r="Z288" s="566"/>
      <c r="AA288" s="567"/>
      <c r="AB288" s="568" t="s">
        <v>15766</v>
      </c>
      <c r="AC288" s="551"/>
      <c r="AD288" s="551"/>
      <c r="AE288" s="551"/>
      <c r="AF288" s="551"/>
      <c r="AG288" s="551"/>
      <c r="AH288" s="551"/>
    </row>
    <row r="289" spans="1:34" s="272" customFormat="1" ht="54">
      <c r="A289" s="555" t="s">
        <v>743</v>
      </c>
      <c r="B289" s="556" t="s">
        <v>1130</v>
      </c>
      <c r="C289" s="560" t="s">
        <v>2182</v>
      </c>
      <c r="D289" s="569"/>
      <c r="E289" s="556" t="s">
        <v>15683</v>
      </c>
      <c r="F289" s="556" t="s">
        <v>743</v>
      </c>
      <c r="G289" s="556" t="s">
        <v>13459</v>
      </c>
      <c r="H289" s="557" t="s">
        <v>16261</v>
      </c>
      <c r="I289" s="558" t="s">
        <v>1694</v>
      </c>
      <c r="J289" s="558" t="s">
        <v>1673</v>
      </c>
      <c r="K289" s="563" t="s">
        <v>16262</v>
      </c>
      <c r="L289" s="563" t="s">
        <v>16263</v>
      </c>
      <c r="M289" s="563"/>
      <c r="N289" s="563"/>
      <c r="O289" s="563"/>
      <c r="P289" s="559"/>
      <c r="Q289" s="564"/>
      <c r="R289" s="556" t="s">
        <v>2182</v>
      </c>
      <c r="S289" s="561" t="s">
        <v>12781</v>
      </c>
      <c r="T289" s="561" t="s">
        <v>6731</v>
      </c>
      <c r="U289" s="562"/>
      <c r="V289" s="565">
        <v>300</v>
      </c>
      <c r="W289" s="566"/>
      <c r="X289" s="566">
        <v>0</v>
      </c>
      <c r="Y289" s="566"/>
      <c r="Z289" s="566"/>
      <c r="AA289" s="567"/>
      <c r="AB289" s="568" t="s">
        <v>16264</v>
      </c>
      <c r="AC289" s="551"/>
      <c r="AD289" s="551"/>
      <c r="AE289" s="551"/>
      <c r="AF289" s="551"/>
      <c r="AG289" s="551"/>
      <c r="AH289" s="551"/>
    </row>
    <row r="290" spans="1:34" s="272" customFormat="1" ht="67.5">
      <c r="A290" s="555" t="s">
        <v>13152</v>
      </c>
      <c r="B290" s="556" t="s">
        <v>1131</v>
      </c>
      <c r="C290" s="560" t="s">
        <v>13151</v>
      </c>
      <c r="D290" s="569"/>
      <c r="E290" s="556" t="s">
        <v>16265</v>
      </c>
      <c r="F290" s="556" t="s">
        <v>13152</v>
      </c>
      <c r="G290" s="556" t="s">
        <v>13459</v>
      </c>
      <c r="H290" s="557" t="s">
        <v>16266</v>
      </c>
      <c r="I290" s="558" t="s">
        <v>8443</v>
      </c>
      <c r="J290" s="558" t="s">
        <v>8443</v>
      </c>
      <c r="K290" s="563" t="s">
        <v>16267</v>
      </c>
      <c r="L290" s="563" t="s">
        <v>16268</v>
      </c>
      <c r="M290" s="563"/>
      <c r="N290" s="563"/>
      <c r="O290" s="563"/>
      <c r="P290" s="559"/>
      <c r="Q290" s="564"/>
      <c r="R290" s="556" t="s">
        <v>13151</v>
      </c>
      <c r="S290" s="561" t="s">
        <v>12813</v>
      </c>
      <c r="T290" s="561" t="s">
        <v>8442</v>
      </c>
      <c r="U290" s="562"/>
      <c r="V290" s="565">
        <v>473</v>
      </c>
      <c r="W290" s="566"/>
      <c r="X290" s="566">
        <v>0</v>
      </c>
      <c r="Y290" s="566"/>
      <c r="Z290" s="566"/>
      <c r="AA290" s="567"/>
      <c r="AB290" s="568" t="s">
        <v>16269</v>
      </c>
      <c r="AC290" s="551"/>
      <c r="AD290" s="551"/>
      <c r="AE290" s="551"/>
      <c r="AF290" s="551"/>
      <c r="AG290" s="551"/>
      <c r="AH290" s="551"/>
    </row>
    <row r="291" spans="1:34" s="272" customFormat="1" ht="81">
      <c r="A291" s="555" t="s">
        <v>1385</v>
      </c>
      <c r="B291" s="556" t="s">
        <v>1130</v>
      </c>
      <c r="C291" s="560" t="s">
        <v>1384</v>
      </c>
      <c r="D291" s="569"/>
      <c r="E291" s="556" t="s">
        <v>15693</v>
      </c>
      <c r="F291" s="556" t="s">
        <v>1385</v>
      </c>
      <c r="G291" s="556" t="s">
        <v>13459</v>
      </c>
      <c r="H291" s="557" t="s">
        <v>16270</v>
      </c>
      <c r="I291" s="558" t="s">
        <v>1545</v>
      </c>
      <c r="J291" s="558" t="s">
        <v>1546</v>
      </c>
      <c r="K291" s="563" t="s">
        <v>16271</v>
      </c>
      <c r="L291" s="563" t="s">
        <v>16272</v>
      </c>
      <c r="M291" s="563"/>
      <c r="N291" s="563"/>
      <c r="O291" s="563"/>
      <c r="P291" s="559"/>
      <c r="Q291" s="564"/>
      <c r="R291" s="556" t="s">
        <v>1384</v>
      </c>
      <c r="S291" s="561" t="s">
        <v>12899</v>
      </c>
      <c r="T291" s="561" t="s">
        <v>12096</v>
      </c>
      <c r="U291" s="562"/>
      <c r="V291" s="565">
        <v>7</v>
      </c>
      <c r="W291" s="566"/>
      <c r="X291" s="566">
        <v>0</v>
      </c>
      <c r="Y291" s="566"/>
      <c r="Z291" s="566"/>
      <c r="AA291" s="567"/>
      <c r="AB291" s="568" t="s">
        <v>16273</v>
      </c>
      <c r="AC291" s="551"/>
      <c r="AD291" s="551"/>
      <c r="AE291" s="551"/>
      <c r="AF291" s="551"/>
      <c r="AG291" s="551"/>
      <c r="AH291" s="551"/>
    </row>
    <row r="292" spans="1:34" s="272" customFormat="1" ht="67.5">
      <c r="A292" s="555" t="s">
        <v>675</v>
      </c>
      <c r="B292" s="556" t="s">
        <v>1130</v>
      </c>
      <c r="C292" s="560" t="s">
        <v>13139</v>
      </c>
      <c r="D292" s="569"/>
      <c r="E292" s="556" t="s">
        <v>15640</v>
      </c>
      <c r="F292" s="556" t="s">
        <v>675</v>
      </c>
      <c r="G292" s="556" t="s">
        <v>13459</v>
      </c>
      <c r="H292" s="557" t="s">
        <v>16274</v>
      </c>
      <c r="I292" s="558" t="s">
        <v>1589</v>
      </c>
      <c r="J292" s="558" t="s">
        <v>13853</v>
      </c>
      <c r="K292" s="563" t="s">
        <v>16275</v>
      </c>
      <c r="L292" s="563" t="s">
        <v>16276</v>
      </c>
      <c r="M292" s="563"/>
      <c r="N292" s="563"/>
      <c r="O292" s="563"/>
      <c r="P292" s="559"/>
      <c r="Q292" s="564"/>
      <c r="R292" s="556" t="s">
        <v>13139</v>
      </c>
      <c r="S292" s="561" t="s">
        <v>12715</v>
      </c>
      <c r="T292" s="561" t="s">
        <v>13751</v>
      </c>
      <c r="U292" s="562"/>
      <c r="V292" s="565">
        <v>212</v>
      </c>
      <c r="W292" s="566"/>
      <c r="X292" s="566">
        <v>0</v>
      </c>
      <c r="Y292" s="566"/>
      <c r="Z292" s="566"/>
      <c r="AA292" s="567"/>
      <c r="AB292" s="568" t="s">
        <v>16277</v>
      </c>
      <c r="AC292" s="551"/>
      <c r="AD292" s="551"/>
      <c r="AE292" s="551"/>
      <c r="AF292" s="551"/>
      <c r="AG292" s="551"/>
      <c r="AH292" s="551"/>
    </row>
    <row r="293" spans="1:34" s="272" customFormat="1" ht="108">
      <c r="A293" s="555" t="s">
        <v>714</v>
      </c>
      <c r="B293" s="556" t="s">
        <v>1130</v>
      </c>
      <c r="C293" s="560" t="s">
        <v>1231</v>
      </c>
      <c r="D293" s="569"/>
      <c r="E293" s="556" t="s">
        <v>16160</v>
      </c>
      <c r="F293" s="556" t="s">
        <v>714</v>
      </c>
      <c r="G293" s="556" t="s">
        <v>13459</v>
      </c>
      <c r="H293" s="557" t="s">
        <v>16278</v>
      </c>
      <c r="I293" s="558" t="s">
        <v>1639</v>
      </c>
      <c r="J293" s="558" t="s">
        <v>12229</v>
      </c>
      <c r="K293" s="563" t="s">
        <v>16279</v>
      </c>
      <c r="L293" s="563" t="s">
        <v>16280</v>
      </c>
      <c r="M293" s="563"/>
      <c r="N293" s="563"/>
      <c r="O293" s="563"/>
      <c r="P293" s="559"/>
      <c r="Q293" s="564"/>
      <c r="R293" s="556" t="s">
        <v>1231</v>
      </c>
      <c r="S293" s="561" t="s">
        <v>12901</v>
      </c>
      <c r="T293" s="561" t="s">
        <v>12228</v>
      </c>
      <c r="U293" s="562"/>
      <c r="V293" s="565">
        <v>186</v>
      </c>
      <c r="W293" s="566"/>
      <c r="X293" s="566">
        <v>0</v>
      </c>
      <c r="Y293" s="566"/>
      <c r="Z293" s="566"/>
      <c r="AA293" s="567"/>
      <c r="AB293" s="568" t="s">
        <v>16281</v>
      </c>
      <c r="AC293" s="551"/>
      <c r="AD293" s="551"/>
      <c r="AE293" s="551"/>
      <c r="AF293" s="551"/>
      <c r="AG293" s="551"/>
      <c r="AH293" s="551"/>
    </row>
    <row r="294" spans="1:34" s="272" customFormat="1" ht="40.5">
      <c r="A294" s="555" t="s">
        <v>15394</v>
      </c>
      <c r="B294" s="556" t="s">
        <v>1131</v>
      </c>
      <c r="C294" s="560" t="s">
        <v>942</v>
      </c>
      <c r="D294" s="569" t="s">
        <v>15393</v>
      </c>
      <c r="E294" s="556" t="s">
        <v>15832</v>
      </c>
      <c r="F294" s="556" t="s">
        <v>15394</v>
      </c>
      <c r="G294" s="556" t="s">
        <v>13459</v>
      </c>
      <c r="H294" s="557" t="s">
        <v>16282</v>
      </c>
      <c r="I294" s="558">
        <v>0</v>
      </c>
      <c r="J294" s="558">
        <v>0</v>
      </c>
      <c r="K294" s="563" t="s">
        <v>16283</v>
      </c>
      <c r="L294" s="563" t="s">
        <v>16284</v>
      </c>
      <c r="M294" s="563"/>
      <c r="N294" s="563"/>
      <c r="O294" s="563"/>
      <c r="P294" s="559"/>
      <c r="Q294" s="564"/>
      <c r="R294" s="556" t="s">
        <v>15609</v>
      </c>
      <c r="S294" s="561" t="s">
        <v>12857</v>
      </c>
      <c r="T294" s="561" t="s">
        <v>15609</v>
      </c>
      <c r="U294" s="562"/>
      <c r="V294" s="565">
        <v>531</v>
      </c>
      <c r="W294" s="566"/>
      <c r="X294" s="566">
        <v>0</v>
      </c>
      <c r="Y294" s="566"/>
      <c r="Z294" s="566"/>
      <c r="AA294" s="567"/>
      <c r="AB294" s="568" t="s">
        <v>15699</v>
      </c>
      <c r="AC294" s="551"/>
      <c r="AD294" s="551"/>
      <c r="AE294" s="551"/>
      <c r="AF294" s="551"/>
      <c r="AG294" s="551"/>
      <c r="AH294" s="551"/>
    </row>
    <row r="295" spans="1:34" s="272" customFormat="1" ht="81">
      <c r="A295" s="555" t="s">
        <v>779</v>
      </c>
      <c r="B295" s="556" t="s">
        <v>1131</v>
      </c>
      <c r="C295" s="560" t="s">
        <v>778</v>
      </c>
      <c r="D295" s="569"/>
      <c r="E295" s="556" t="s">
        <v>15767</v>
      </c>
      <c r="F295" s="556" t="s">
        <v>779</v>
      </c>
      <c r="G295" s="556" t="s">
        <v>13459</v>
      </c>
      <c r="H295" s="557" t="s">
        <v>16285</v>
      </c>
      <c r="I295" s="558" t="s">
        <v>2368</v>
      </c>
      <c r="J295" s="558" t="s">
        <v>11235</v>
      </c>
      <c r="K295" s="563" t="s">
        <v>16286</v>
      </c>
      <c r="L295" s="563" t="s">
        <v>16287</v>
      </c>
      <c r="M295" s="563"/>
      <c r="N295" s="563"/>
      <c r="O295" s="563"/>
      <c r="P295" s="559"/>
      <c r="Q295" s="564"/>
      <c r="R295" s="556" t="s">
        <v>778</v>
      </c>
      <c r="S295" s="561" t="s">
        <v>12884</v>
      </c>
      <c r="T295" s="561" t="s">
        <v>11234</v>
      </c>
      <c r="U295" s="562"/>
      <c r="V295" s="565">
        <v>468</v>
      </c>
      <c r="W295" s="566"/>
      <c r="X295" s="566">
        <v>0</v>
      </c>
      <c r="Y295" s="566"/>
      <c r="Z295" s="566"/>
      <c r="AA295" s="567"/>
      <c r="AB295" s="568" t="s">
        <v>16288</v>
      </c>
      <c r="AC295" s="551"/>
      <c r="AD295" s="551"/>
      <c r="AE295" s="551"/>
      <c r="AF295" s="551"/>
      <c r="AG295" s="551"/>
      <c r="AH295" s="551"/>
    </row>
    <row r="296" spans="1:34" s="272" customFormat="1" ht="67.5">
      <c r="A296" s="555" t="s">
        <v>731</v>
      </c>
      <c r="B296" s="556" t="s">
        <v>1130</v>
      </c>
      <c r="C296" s="560" t="s">
        <v>58</v>
      </c>
      <c r="D296" s="569"/>
      <c r="E296" s="556" t="s">
        <v>15683</v>
      </c>
      <c r="F296" s="556" t="s">
        <v>731</v>
      </c>
      <c r="G296" s="556" t="s">
        <v>13459</v>
      </c>
      <c r="H296" s="557" t="s">
        <v>16289</v>
      </c>
      <c r="I296" s="558" t="s">
        <v>1670</v>
      </c>
      <c r="J296" s="558" t="s">
        <v>2231</v>
      </c>
      <c r="K296" s="563" t="s">
        <v>16290</v>
      </c>
      <c r="L296" s="563" t="s">
        <v>16291</v>
      </c>
      <c r="M296" s="563"/>
      <c r="N296" s="563"/>
      <c r="O296" s="563"/>
      <c r="P296" s="559"/>
      <c r="Q296" s="564"/>
      <c r="R296" s="556" t="s">
        <v>58</v>
      </c>
      <c r="S296" s="561" t="s">
        <v>12781</v>
      </c>
      <c r="T296" s="561" t="s">
        <v>6741</v>
      </c>
      <c r="U296" s="562"/>
      <c r="V296" s="565">
        <v>259</v>
      </c>
      <c r="W296" s="566"/>
      <c r="X296" s="566">
        <v>0</v>
      </c>
      <c r="Y296" s="566"/>
      <c r="Z296" s="566"/>
      <c r="AA296" s="567"/>
      <c r="AB296" s="568" t="s">
        <v>16292</v>
      </c>
      <c r="AC296" s="551"/>
      <c r="AD296" s="551"/>
      <c r="AE296" s="551"/>
      <c r="AF296" s="551"/>
      <c r="AG296" s="551"/>
      <c r="AH296" s="551"/>
    </row>
    <row r="297" spans="1:34" s="272" customFormat="1" ht="40.5">
      <c r="A297" s="555" t="s">
        <v>742</v>
      </c>
      <c r="B297" s="556" t="s">
        <v>1130</v>
      </c>
      <c r="C297" s="560" t="s">
        <v>13143</v>
      </c>
      <c r="D297" s="569"/>
      <c r="E297" s="556" t="s">
        <v>15683</v>
      </c>
      <c r="F297" s="556" t="s">
        <v>742</v>
      </c>
      <c r="G297" s="556" t="s">
        <v>13459</v>
      </c>
      <c r="H297" s="557" t="s">
        <v>16293</v>
      </c>
      <c r="I297" s="558" t="s">
        <v>13159</v>
      </c>
      <c r="J297" s="558" t="s">
        <v>6733</v>
      </c>
      <c r="K297" s="563" t="s">
        <v>16294</v>
      </c>
      <c r="L297" s="563" t="s">
        <v>16295</v>
      </c>
      <c r="M297" s="563"/>
      <c r="N297" s="563"/>
      <c r="O297" s="563"/>
      <c r="P297" s="559"/>
      <c r="Q297" s="564"/>
      <c r="R297" s="556" t="s">
        <v>13143</v>
      </c>
      <c r="S297" s="561" t="s">
        <v>12781</v>
      </c>
      <c r="T297" s="561" t="s">
        <v>6732</v>
      </c>
      <c r="U297" s="562"/>
      <c r="V297" s="565">
        <v>295</v>
      </c>
      <c r="W297" s="566"/>
      <c r="X297" s="566">
        <v>0</v>
      </c>
      <c r="Y297" s="566"/>
      <c r="Z297" s="566"/>
      <c r="AA297" s="567"/>
      <c r="AB297" s="568" t="s">
        <v>16296</v>
      </c>
      <c r="AC297" s="551"/>
      <c r="AD297" s="551"/>
      <c r="AE297" s="551"/>
      <c r="AF297" s="551"/>
      <c r="AG297" s="551"/>
      <c r="AH297" s="551"/>
    </row>
    <row r="298" spans="1:34" s="272" customFormat="1" ht="54">
      <c r="A298" s="555" t="s">
        <v>14107</v>
      </c>
      <c r="B298" s="556" t="s">
        <v>1130</v>
      </c>
      <c r="C298" s="560" t="s">
        <v>14089</v>
      </c>
      <c r="D298" s="569"/>
      <c r="E298" s="556" t="s">
        <v>16297</v>
      </c>
      <c r="F298" s="556" t="s">
        <v>14107</v>
      </c>
      <c r="G298" s="556" t="s">
        <v>13459</v>
      </c>
      <c r="H298" s="557" t="s">
        <v>16298</v>
      </c>
      <c r="I298" s="558" t="s">
        <v>14115</v>
      </c>
      <c r="J298" s="558" t="s">
        <v>1734</v>
      </c>
      <c r="K298" s="563" t="s">
        <v>15609</v>
      </c>
      <c r="L298" s="563" t="s">
        <v>16299</v>
      </c>
      <c r="M298" s="563"/>
      <c r="N298" s="563"/>
      <c r="O298" s="563"/>
      <c r="P298" s="559"/>
      <c r="Q298" s="564"/>
      <c r="R298" s="556" t="s">
        <v>14089</v>
      </c>
      <c r="S298" s="561" t="s">
        <v>12772</v>
      </c>
      <c r="T298" s="561" t="s">
        <v>6264</v>
      </c>
      <c r="U298" s="562"/>
      <c r="V298" s="565">
        <v>244</v>
      </c>
      <c r="W298" s="566"/>
      <c r="X298" s="566">
        <v>0</v>
      </c>
      <c r="Y298" s="566"/>
      <c r="Z298" s="566"/>
      <c r="AA298" s="567"/>
      <c r="AB298" s="568" t="s">
        <v>16300</v>
      </c>
      <c r="AC298" s="551"/>
      <c r="AD298" s="551"/>
      <c r="AE298" s="551"/>
      <c r="AF298" s="551"/>
      <c r="AG298" s="551"/>
      <c r="AH298" s="551"/>
    </row>
    <row r="299" spans="1:34" s="272" customFormat="1" ht="67.5">
      <c r="A299" s="555" t="s">
        <v>2222</v>
      </c>
      <c r="B299" s="556" t="s">
        <v>1130</v>
      </c>
      <c r="C299" s="560" t="s">
        <v>2219</v>
      </c>
      <c r="D299" s="569"/>
      <c r="E299" s="556" t="s">
        <v>15815</v>
      </c>
      <c r="F299" s="556" t="s">
        <v>2222</v>
      </c>
      <c r="G299" s="556" t="s">
        <v>13459</v>
      </c>
      <c r="H299" s="557" t="s">
        <v>16301</v>
      </c>
      <c r="I299" s="558" t="s">
        <v>1784</v>
      </c>
      <c r="J299" s="558" t="s">
        <v>4271</v>
      </c>
      <c r="K299" s="563" t="s">
        <v>16302</v>
      </c>
      <c r="L299" s="563" t="s">
        <v>16303</v>
      </c>
      <c r="M299" s="563"/>
      <c r="N299" s="563"/>
      <c r="O299" s="563"/>
      <c r="P299" s="559"/>
      <c r="Q299" s="564"/>
      <c r="R299" s="556" t="s">
        <v>2219</v>
      </c>
      <c r="S299" s="561" t="s">
        <v>12724</v>
      </c>
      <c r="T299" s="561" t="s">
        <v>4270</v>
      </c>
      <c r="U299" s="562"/>
      <c r="V299" s="565">
        <v>226</v>
      </c>
      <c r="W299" s="566"/>
      <c r="X299" s="566">
        <v>0</v>
      </c>
      <c r="Y299" s="566"/>
      <c r="Z299" s="566"/>
      <c r="AA299" s="567"/>
      <c r="AB299" s="568" t="s">
        <v>16304</v>
      </c>
      <c r="AC299" s="551"/>
      <c r="AD299" s="551"/>
      <c r="AE299" s="551"/>
      <c r="AF299" s="551"/>
      <c r="AG299" s="551"/>
      <c r="AH299" s="551"/>
    </row>
    <row r="300" spans="1:34" s="272" customFormat="1" ht="40.5">
      <c r="A300" s="555" t="s">
        <v>1724</v>
      </c>
      <c r="B300" s="556" t="s">
        <v>1130</v>
      </c>
      <c r="C300" s="560" t="s">
        <v>2328</v>
      </c>
      <c r="D300" s="569"/>
      <c r="E300" s="556" t="s">
        <v>15920</v>
      </c>
      <c r="F300" s="556" t="s">
        <v>1724</v>
      </c>
      <c r="G300" s="556" t="s">
        <v>13459</v>
      </c>
      <c r="H300" s="557" t="s">
        <v>16305</v>
      </c>
      <c r="I300" s="558" t="s">
        <v>1725</v>
      </c>
      <c r="J300" s="558" t="s">
        <v>13091</v>
      </c>
      <c r="K300" s="563" t="s">
        <v>16306</v>
      </c>
      <c r="L300" s="563" t="s">
        <v>16307</v>
      </c>
      <c r="M300" s="563"/>
      <c r="N300" s="563"/>
      <c r="O300" s="563"/>
      <c r="P300" s="559"/>
      <c r="Q300" s="564"/>
      <c r="R300" s="556" t="s">
        <v>2328</v>
      </c>
      <c r="S300" s="561" t="s">
        <v>12789</v>
      </c>
      <c r="T300" s="561" t="s">
        <v>7113</v>
      </c>
      <c r="U300" s="562"/>
      <c r="V300" s="565">
        <v>140</v>
      </c>
      <c r="W300" s="566"/>
      <c r="X300" s="566">
        <v>0</v>
      </c>
      <c r="Y300" s="566"/>
      <c r="Z300" s="566"/>
      <c r="AA300" s="567"/>
      <c r="AB300" s="568" t="s">
        <v>16308</v>
      </c>
      <c r="AC300" s="551"/>
      <c r="AD300" s="551"/>
      <c r="AE300" s="551"/>
      <c r="AF300" s="551"/>
      <c r="AG300" s="551"/>
      <c r="AH300" s="551"/>
    </row>
    <row r="301" spans="1:34" s="272" customFormat="1" ht="54">
      <c r="A301" s="555" t="s">
        <v>2355</v>
      </c>
      <c r="B301" s="556" t="s">
        <v>1130</v>
      </c>
      <c r="C301" s="560" t="s">
        <v>2354</v>
      </c>
      <c r="D301" s="569"/>
      <c r="E301" s="556" t="s">
        <v>15925</v>
      </c>
      <c r="F301" s="556" t="s">
        <v>2355</v>
      </c>
      <c r="G301" s="556" t="s">
        <v>13459</v>
      </c>
      <c r="H301" s="557" t="s">
        <v>16309</v>
      </c>
      <c r="I301" s="558" t="s">
        <v>2356</v>
      </c>
      <c r="J301" s="558" t="s">
        <v>2357</v>
      </c>
      <c r="K301" s="563" t="s">
        <v>16310</v>
      </c>
      <c r="L301" s="563" t="s">
        <v>16311</v>
      </c>
      <c r="M301" s="563"/>
      <c r="N301" s="563"/>
      <c r="O301" s="563"/>
      <c r="P301" s="559"/>
      <c r="Q301" s="564"/>
      <c r="R301" s="556" t="s">
        <v>2354</v>
      </c>
      <c r="S301" s="561" t="s">
        <v>12792</v>
      </c>
      <c r="T301" s="561" t="s">
        <v>7137</v>
      </c>
      <c r="U301" s="562"/>
      <c r="V301" s="565">
        <v>280</v>
      </c>
      <c r="W301" s="566"/>
      <c r="X301" s="566">
        <v>0</v>
      </c>
      <c r="Y301" s="566"/>
      <c r="Z301" s="566"/>
      <c r="AA301" s="567"/>
      <c r="AB301" s="568" t="s">
        <v>16312</v>
      </c>
      <c r="AC301" s="551"/>
      <c r="AD301" s="551"/>
      <c r="AE301" s="551"/>
      <c r="AF301" s="551"/>
      <c r="AG301" s="551"/>
      <c r="AH301" s="551"/>
    </row>
    <row r="302" spans="1:34" s="272" customFormat="1" ht="54">
      <c r="A302" s="555" t="s">
        <v>1860</v>
      </c>
      <c r="B302" s="556" t="s">
        <v>1133</v>
      </c>
      <c r="C302" s="560" t="s">
        <v>1859</v>
      </c>
      <c r="D302" s="569"/>
      <c r="E302" s="556" t="s">
        <v>15832</v>
      </c>
      <c r="F302" s="556" t="s">
        <v>1860</v>
      </c>
      <c r="G302" s="556" t="s">
        <v>13459</v>
      </c>
      <c r="H302" s="557" t="s">
        <v>15833</v>
      </c>
      <c r="I302" s="558" t="s">
        <v>1861</v>
      </c>
      <c r="J302" s="558" t="s">
        <v>10236</v>
      </c>
      <c r="K302" s="563" t="s">
        <v>16313</v>
      </c>
      <c r="L302" s="563" t="s">
        <v>16314</v>
      </c>
      <c r="M302" s="563"/>
      <c r="N302" s="563"/>
      <c r="O302" s="563"/>
      <c r="P302" s="559"/>
      <c r="Q302" s="564"/>
      <c r="R302" s="556" t="s">
        <v>1859</v>
      </c>
      <c r="S302" s="561" t="s">
        <v>12857</v>
      </c>
      <c r="T302" s="561" t="s">
        <v>10235</v>
      </c>
      <c r="U302" s="562"/>
      <c r="V302" s="565">
        <v>571</v>
      </c>
      <c r="W302" s="566"/>
      <c r="X302" s="566">
        <v>0</v>
      </c>
      <c r="Y302" s="566"/>
      <c r="Z302" s="566"/>
      <c r="AA302" s="567"/>
      <c r="AB302" s="568" t="s">
        <v>15835</v>
      </c>
      <c r="AC302" s="551"/>
      <c r="AD302" s="551"/>
      <c r="AE302" s="551"/>
      <c r="AF302" s="551"/>
      <c r="AG302" s="551"/>
      <c r="AH302" s="551"/>
    </row>
    <row r="303" spans="1:34" s="272" customFormat="1" ht="40.5">
      <c r="A303" s="555" t="s">
        <v>14048</v>
      </c>
      <c r="B303" s="556" t="s">
        <v>1133</v>
      </c>
      <c r="C303" s="560" t="s">
        <v>14047</v>
      </c>
      <c r="D303" s="569"/>
      <c r="E303" s="556" t="s">
        <v>15920</v>
      </c>
      <c r="F303" s="556" t="s">
        <v>14048</v>
      </c>
      <c r="G303" s="556" t="s">
        <v>13459</v>
      </c>
      <c r="H303" s="557" t="s">
        <v>16315</v>
      </c>
      <c r="I303" s="558" t="s">
        <v>14062</v>
      </c>
      <c r="J303" s="558" t="s">
        <v>13085</v>
      </c>
      <c r="K303" s="563" t="s">
        <v>16316</v>
      </c>
      <c r="L303" s="563" t="s">
        <v>16317</v>
      </c>
      <c r="M303" s="563"/>
      <c r="N303" s="563"/>
      <c r="O303" s="563"/>
      <c r="P303" s="559"/>
      <c r="Q303" s="564"/>
      <c r="R303" s="556" t="s">
        <v>14047</v>
      </c>
      <c r="S303" s="561" t="s">
        <v>12789</v>
      </c>
      <c r="T303" s="561" t="s">
        <v>7123</v>
      </c>
      <c r="U303" s="562"/>
      <c r="V303" s="565">
        <v>584</v>
      </c>
      <c r="W303" s="566"/>
      <c r="X303" s="566">
        <v>0</v>
      </c>
      <c r="Y303" s="566"/>
      <c r="Z303" s="566"/>
      <c r="AA303" s="567"/>
      <c r="AB303" s="568" t="s">
        <v>16318</v>
      </c>
      <c r="AC303" s="551"/>
      <c r="AD303" s="551"/>
      <c r="AE303" s="551"/>
      <c r="AF303" s="551"/>
      <c r="AG303" s="551"/>
      <c r="AH303" s="551"/>
    </row>
    <row r="304" spans="1:34" s="272" customFormat="1" ht="94.5">
      <c r="A304" s="555" t="s">
        <v>14036</v>
      </c>
      <c r="B304" s="556" t="s">
        <v>1131</v>
      </c>
      <c r="C304" s="560" t="s">
        <v>14035</v>
      </c>
      <c r="D304" s="569"/>
      <c r="E304" s="556" t="s">
        <v>15640</v>
      </c>
      <c r="F304" s="556" t="s">
        <v>14036</v>
      </c>
      <c r="G304" s="556" t="s">
        <v>13459</v>
      </c>
      <c r="H304" s="557" t="s">
        <v>16319</v>
      </c>
      <c r="I304" s="558" t="s">
        <v>2477</v>
      </c>
      <c r="J304" s="558" t="s">
        <v>13851</v>
      </c>
      <c r="K304" s="563" t="s">
        <v>16320</v>
      </c>
      <c r="L304" s="563" t="s">
        <v>16321</v>
      </c>
      <c r="M304" s="563"/>
      <c r="N304" s="563"/>
      <c r="O304" s="563"/>
      <c r="P304" s="559"/>
      <c r="Q304" s="564"/>
      <c r="R304" s="556" t="s">
        <v>14035</v>
      </c>
      <c r="S304" s="561" t="s">
        <v>12715</v>
      </c>
      <c r="T304" s="561" t="s">
        <v>13749</v>
      </c>
      <c r="U304" s="562"/>
      <c r="V304" s="565">
        <v>528</v>
      </c>
      <c r="W304" s="566"/>
      <c r="X304" s="566">
        <v>0</v>
      </c>
      <c r="Y304" s="566"/>
      <c r="Z304" s="566"/>
      <c r="AA304" s="567"/>
      <c r="AB304" s="568" t="s">
        <v>16322</v>
      </c>
      <c r="AC304" s="551"/>
      <c r="AD304" s="551"/>
      <c r="AE304" s="551"/>
      <c r="AF304" s="551"/>
      <c r="AG304" s="551"/>
      <c r="AH304" s="551"/>
    </row>
    <row r="305" spans="1:34" s="272" customFormat="1" ht="81">
      <c r="A305" s="555" t="s">
        <v>14043</v>
      </c>
      <c r="B305" s="556" t="s">
        <v>1133</v>
      </c>
      <c r="C305" s="560" t="s">
        <v>14042</v>
      </c>
      <c r="D305" s="569"/>
      <c r="E305" s="556" t="s">
        <v>15640</v>
      </c>
      <c r="F305" s="556" t="s">
        <v>14043</v>
      </c>
      <c r="G305" s="556" t="s">
        <v>13459</v>
      </c>
      <c r="H305" s="557" t="s">
        <v>15864</v>
      </c>
      <c r="I305" s="558" t="s">
        <v>14068</v>
      </c>
      <c r="J305" s="558" t="s">
        <v>13841</v>
      </c>
      <c r="K305" s="563" t="s">
        <v>16323</v>
      </c>
      <c r="L305" s="563" t="s">
        <v>16324</v>
      </c>
      <c r="M305" s="563"/>
      <c r="N305" s="563"/>
      <c r="O305" s="563"/>
      <c r="P305" s="559"/>
      <c r="Q305" s="564"/>
      <c r="R305" s="556" t="s">
        <v>14042</v>
      </c>
      <c r="S305" s="561" t="s">
        <v>12715</v>
      </c>
      <c r="T305" s="561" t="s">
        <v>13739</v>
      </c>
      <c r="U305" s="562"/>
      <c r="V305" s="565">
        <v>553</v>
      </c>
      <c r="W305" s="566"/>
      <c r="X305" s="566">
        <v>0</v>
      </c>
      <c r="Y305" s="566"/>
      <c r="Z305" s="566"/>
      <c r="AA305" s="567"/>
      <c r="AB305" s="568" t="s">
        <v>15865</v>
      </c>
      <c r="AC305" s="551"/>
      <c r="AD305" s="551"/>
      <c r="AE305" s="551"/>
      <c r="AF305" s="551"/>
      <c r="AG305" s="551"/>
      <c r="AH305" s="551"/>
    </row>
    <row r="306" spans="1:34" s="272" customFormat="1" ht="54">
      <c r="A306" s="555" t="s">
        <v>14050</v>
      </c>
      <c r="B306" s="556" t="s">
        <v>1133</v>
      </c>
      <c r="C306" s="560" t="s">
        <v>14049</v>
      </c>
      <c r="D306" s="569"/>
      <c r="E306" s="556" t="s">
        <v>15763</v>
      </c>
      <c r="F306" s="556" t="s">
        <v>14050</v>
      </c>
      <c r="G306" s="556" t="s">
        <v>13459</v>
      </c>
      <c r="H306" s="557" t="s">
        <v>15866</v>
      </c>
      <c r="I306" s="558" t="s">
        <v>14063</v>
      </c>
      <c r="J306" s="558" t="s">
        <v>11694</v>
      </c>
      <c r="K306" s="563" t="s">
        <v>16325</v>
      </c>
      <c r="L306" s="563" t="s">
        <v>16326</v>
      </c>
      <c r="M306" s="563"/>
      <c r="N306" s="563"/>
      <c r="O306" s="563"/>
      <c r="P306" s="559"/>
      <c r="Q306" s="564"/>
      <c r="R306" s="556" t="s">
        <v>14049</v>
      </c>
      <c r="S306" s="561" t="s">
        <v>12894</v>
      </c>
      <c r="T306" s="561" t="s">
        <v>11693</v>
      </c>
      <c r="U306" s="562"/>
      <c r="V306" s="565">
        <v>585</v>
      </c>
      <c r="W306" s="566"/>
      <c r="X306" s="566">
        <v>0</v>
      </c>
      <c r="Y306" s="566"/>
      <c r="Z306" s="566"/>
      <c r="AA306" s="567"/>
      <c r="AB306" s="568" t="s">
        <v>15868</v>
      </c>
      <c r="AC306" s="551"/>
      <c r="AD306" s="551"/>
      <c r="AE306" s="551"/>
      <c r="AF306" s="551"/>
      <c r="AG306" s="551"/>
      <c r="AH306" s="551"/>
    </row>
    <row r="307" spans="1:34" s="272" customFormat="1" ht="81">
      <c r="A307" s="555" t="s">
        <v>14046</v>
      </c>
      <c r="B307" s="556" t="s">
        <v>1133</v>
      </c>
      <c r="C307" s="560" t="s">
        <v>14045</v>
      </c>
      <c r="D307" s="569"/>
      <c r="E307" s="556" t="s">
        <v>15832</v>
      </c>
      <c r="F307" s="556" t="s">
        <v>14046</v>
      </c>
      <c r="G307" s="556" t="s">
        <v>13459</v>
      </c>
      <c r="H307" s="557" t="s">
        <v>16327</v>
      </c>
      <c r="I307" s="558" t="s">
        <v>14061</v>
      </c>
      <c r="J307" s="558" t="s">
        <v>10153</v>
      </c>
      <c r="K307" s="563" t="s">
        <v>16328</v>
      </c>
      <c r="L307" s="563" t="s">
        <v>16329</v>
      </c>
      <c r="M307" s="563"/>
      <c r="N307" s="563"/>
      <c r="O307" s="563"/>
      <c r="P307" s="559"/>
      <c r="Q307" s="564"/>
      <c r="R307" s="556" t="s">
        <v>14045</v>
      </c>
      <c r="S307" s="561" t="s">
        <v>12857</v>
      </c>
      <c r="T307" s="561" t="s">
        <v>10152</v>
      </c>
      <c r="U307" s="562"/>
      <c r="V307" s="565">
        <v>581</v>
      </c>
      <c r="W307" s="566"/>
      <c r="X307" s="566">
        <v>0</v>
      </c>
      <c r="Y307" s="566"/>
      <c r="Z307" s="566"/>
      <c r="AA307" s="567"/>
      <c r="AB307" s="568" t="s">
        <v>16330</v>
      </c>
      <c r="AC307" s="551"/>
      <c r="AD307" s="551"/>
      <c r="AE307" s="551"/>
      <c r="AF307" s="551"/>
      <c r="AG307" s="551"/>
      <c r="AH307" s="551"/>
    </row>
    <row r="308" spans="1:34" s="272" customFormat="1" ht="81">
      <c r="A308" s="555" t="s">
        <v>14032</v>
      </c>
      <c r="B308" s="556" t="s">
        <v>1131</v>
      </c>
      <c r="C308" s="560" t="s">
        <v>14031</v>
      </c>
      <c r="D308" s="569"/>
      <c r="E308" s="556" t="s">
        <v>16297</v>
      </c>
      <c r="F308" s="556" t="s">
        <v>14032</v>
      </c>
      <c r="G308" s="556" t="s">
        <v>13459</v>
      </c>
      <c r="H308" s="557" t="s">
        <v>16331</v>
      </c>
      <c r="I308" s="558" t="s">
        <v>14058</v>
      </c>
      <c r="J308" s="558" t="s">
        <v>6240</v>
      </c>
      <c r="K308" s="563" t="s">
        <v>16332</v>
      </c>
      <c r="L308" s="563" t="s">
        <v>16333</v>
      </c>
      <c r="M308" s="563"/>
      <c r="N308" s="563"/>
      <c r="O308" s="563"/>
      <c r="P308" s="559"/>
      <c r="Q308" s="564"/>
      <c r="R308" s="556" t="s">
        <v>14031</v>
      </c>
      <c r="S308" s="561" t="s">
        <v>12772</v>
      </c>
      <c r="T308" s="561" t="s">
        <v>6239</v>
      </c>
      <c r="U308" s="562"/>
      <c r="V308" s="565">
        <v>474</v>
      </c>
      <c r="W308" s="566"/>
      <c r="X308" s="566">
        <v>0</v>
      </c>
      <c r="Y308" s="566"/>
      <c r="Z308" s="566"/>
      <c r="AA308" s="567"/>
      <c r="AB308" s="568" t="s">
        <v>16334</v>
      </c>
      <c r="AC308" s="551"/>
      <c r="AD308" s="551"/>
      <c r="AE308" s="551"/>
      <c r="AF308" s="551"/>
      <c r="AG308" s="551"/>
      <c r="AH308" s="551"/>
    </row>
    <row r="309" spans="1:34" s="272" customFormat="1" ht="108">
      <c r="A309" s="555" t="s">
        <v>2303</v>
      </c>
      <c r="B309" s="556" t="s">
        <v>1131</v>
      </c>
      <c r="C309" s="560" t="s">
        <v>2363</v>
      </c>
      <c r="D309" s="569"/>
      <c r="E309" s="556" t="s">
        <v>15640</v>
      </c>
      <c r="F309" s="556" t="s">
        <v>2303</v>
      </c>
      <c r="G309" s="556" t="s">
        <v>13459</v>
      </c>
      <c r="H309" s="557" t="s">
        <v>16335</v>
      </c>
      <c r="I309" s="558" t="s">
        <v>1788</v>
      </c>
      <c r="J309" s="558" t="s">
        <v>13846</v>
      </c>
      <c r="K309" s="563" t="s">
        <v>16336</v>
      </c>
      <c r="L309" s="563" t="s">
        <v>16337</v>
      </c>
      <c r="M309" s="563"/>
      <c r="N309" s="563"/>
      <c r="O309" s="563"/>
      <c r="P309" s="559"/>
      <c r="Q309" s="564"/>
      <c r="R309" s="556" t="s">
        <v>2363</v>
      </c>
      <c r="S309" s="561" t="s">
        <v>12715</v>
      </c>
      <c r="T309" s="561" t="s">
        <v>13744</v>
      </c>
      <c r="U309" s="562"/>
      <c r="V309" s="565">
        <v>392</v>
      </c>
      <c r="W309" s="566"/>
      <c r="X309" s="566">
        <v>0</v>
      </c>
      <c r="Y309" s="566"/>
      <c r="Z309" s="566"/>
      <c r="AA309" s="567"/>
      <c r="AB309" s="568" t="s">
        <v>16338</v>
      </c>
      <c r="AC309" s="551"/>
      <c r="AD309" s="551"/>
      <c r="AE309" s="551"/>
      <c r="AF309" s="551"/>
      <c r="AG309" s="551"/>
      <c r="AH309" s="551"/>
    </row>
    <row r="310" spans="1:34" s="272" customFormat="1" ht="40.5">
      <c r="A310" s="555" t="s">
        <v>666</v>
      </c>
      <c r="B310" s="556" t="s">
        <v>1130</v>
      </c>
      <c r="C310" s="560" t="s">
        <v>53</v>
      </c>
      <c r="D310" s="569"/>
      <c r="E310" s="556" t="s">
        <v>16339</v>
      </c>
      <c r="F310" s="556" t="s">
        <v>666</v>
      </c>
      <c r="G310" s="556" t="s">
        <v>13459</v>
      </c>
      <c r="H310" s="557" t="s">
        <v>16340</v>
      </c>
      <c r="I310" s="558" t="s">
        <v>1576</v>
      </c>
      <c r="J310" s="558" t="s">
        <v>6576</v>
      </c>
      <c r="K310" s="563" t="s">
        <v>16341</v>
      </c>
      <c r="L310" s="563" t="s">
        <v>16342</v>
      </c>
      <c r="M310" s="563"/>
      <c r="N310" s="563"/>
      <c r="O310" s="563"/>
      <c r="P310" s="559"/>
      <c r="Q310" s="564"/>
      <c r="R310" s="556" t="s">
        <v>53</v>
      </c>
      <c r="S310" s="561" t="s">
        <v>12777</v>
      </c>
      <c r="T310" s="561" t="s">
        <v>6575</v>
      </c>
      <c r="U310" s="562"/>
      <c r="V310" s="565">
        <v>52</v>
      </c>
      <c r="W310" s="566"/>
      <c r="X310" s="566">
        <v>0</v>
      </c>
      <c r="Y310" s="566"/>
      <c r="Z310" s="566"/>
      <c r="AA310" s="567"/>
      <c r="AB310" s="568" t="s">
        <v>16343</v>
      </c>
      <c r="AC310" s="551"/>
      <c r="AD310" s="551"/>
      <c r="AE310" s="551"/>
      <c r="AF310" s="551"/>
      <c r="AG310" s="551"/>
      <c r="AH310" s="551"/>
    </row>
    <row r="311" spans="1:34" s="272" customFormat="1" ht="94.5">
      <c r="A311" s="555" t="s">
        <v>770</v>
      </c>
      <c r="B311" s="556" t="s">
        <v>1131</v>
      </c>
      <c r="C311" s="560" t="s">
        <v>2160</v>
      </c>
      <c r="D311" s="569"/>
      <c r="E311" s="556" t="s">
        <v>15640</v>
      </c>
      <c r="F311" s="556" t="s">
        <v>770</v>
      </c>
      <c r="G311" s="556" t="s">
        <v>13459</v>
      </c>
      <c r="H311" s="557" t="s">
        <v>15709</v>
      </c>
      <c r="I311" s="558" t="s">
        <v>2477</v>
      </c>
      <c r="J311" s="558" t="s">
        <v>13851</v>
      </c>
      <c r="K311" s="563" t="s">
        <v>16344</v>
      </c>
      <c r="L311" s="563" t="s">
        <v>16345</v>
      </c>
      <c r="M311" s="563"/>
      <c r="N311" s="563"/>
      <c r="O311" s="563"/>
      <c r="P311" s="559"/>
      <c r="Q311" s="564"/>
      <c r="R311" s="556" t="s">
        <v>2160</v>
      </c>
      <c r="S311" s="561" t="s">
        <v>12715</v>
      </c>
      <c r="T311" s="561" t="s">
        <v>13749</v>
      </c>
      <c r="U311" s="562"/>
      <c r="V311" s="565">
        <v>428</v>
      </c>
      <c r="W311" s="566"/>
      <c r="X311" s="566">
        <v>0</v>
      </c>
      <c r="Y311" s="566"/>
      <c r="Z311" s="566"/>
      <c r="AA311" s="567"/>
      <c r="AB311" s="568" t="s">
        <v>15606</v>
      </c>
      <c r="AC311" s="551"/>
      <c r="AD311" s="551"/>
      <c r="AE311" s="551"/>
      <c r="AF311" s="551"/>
      <c r="AG311" s="551"/>
      <c r="AH311" s="551"/>
    </row>
    <row r="312" spans="1:34" s="272" customFormat="1" ht="94.5">
      <c r="A312" s="555" t="s">
        <v>762</v>
      </c>
      <c r="B312" s="556" t="s">
        <v>1132</v>
      </c>
      <c r="C312" s="560" t="s">
        <v>1378</v>
      </c>
      <c r="D312" s="569"/>
      <c r="E312" s="556" t="s">
        <v>15832</v>
      </c>
      <c r="F312" s="556" t="s">
        <v>762</v>
      </c>
      <c r="G312" s="556" t="s">
        <v>13459</v>
      </c>
      <c r="H312" s="557" t="s">
        <v>16346</v>
      </c>
      <c r="I312" s="558" t="s">
        <v>1745</v>
      </c>
      <c r="J312" s="558" t="s">
        <v>10218</v>
      </c>
      <c r="K312" s="563" t="s">
        <v>16347</v>
      </c>
      <c r="L312" s="563" t="s">
        <v>16348</v>
      </c>
      <c r="M312" s="563"/>
      <c r="N312" s="563"/>
      <c r="O312" s="563"/>
      <c r="P312" s="559"/>
      <c r="Q312" s="564"/>
      <c r="R312" s="556" t="s">
        <v>1378</v>
      </c>
      <c r="S312" s="561" t="s">
        <v>12857</v>
      </c>
      <c r="T312" s="561" t="s">
        <v>10217</v>
      </c>
      <c r="U312" s="562"/>
      <c r="V312" s="565">
        <v>364</v>
      </c>
      <c r="W312" s="566"/>
      <c r="X312" s="566">
        <v>0</v>
      </c>
      <c r="Y312" s="566"/>
      <c r="Z312" s="566"/>
      <c r="AA312" s="567"/>
      <c r="AB312" s="568" t="s">
        <v>16349</v>
      </c>
      <c r="AC312" s="551"/>
      <c r="AD312" s="551"/>
      <c r="AE312" s="551"/>
      <c r="AF312" s="551"/>
      <c r="AG312" s="551"/>
      <c r="AH312" s="551"/>
    </row>
    <row r="313" spans="1:34" s="272" customFormat="1" ht="67.5">
      <c r="A313" s="555" t="s">
        <v>803</v>
      </c>
      <c r="B313" s="556" t="s">
        <v>1133</v>
      </c>
      <c r="C313" s="560" t="s">
        <v>1383</v>
      </c>
      <c r="D313" s="569"/>
      <c r="E313" s="556" t="s">
        <v>15640</v>
      </c>
      <c r="F313" s="556" t="s">
        <v>803</v>
      </c>
      <c r="G313" s="556" t="s">
        <v>13459</v>
      </c>
      <c r="H313" s="557" t="s">
        <v>15777</v>
      </c>
      <c r="I313" s="558" t="s">
        <v>1848</v>
      </c>
      <c r="J313" s="558" t="s">
        <v>13841</v>
      </c>
      <c r="K313" s="563" t="s">
        <v>16350</v>
      </c>
      <c r="L313" s="563" t="s">
        <v>16351</v>
      </c>
      <c r="M313" s="563"/>
      <c r="N313" s="563"/>
      <c r="O313" s="563"/>
      <c r="P313" s="559"/>
      <c r="Q313" s="564"/>
      <c r="R313" s="556" t="s">
        <v>1383</v>
      </c>
      <c r="S313" s="561" t="s">
        <v>12715</v>
      </c>
      <c r="T313" s="561" t="s">
        <v>13739</v>
      </c>
      <c r="U313" s="562"/>
      <c r="V313" s="565">
        <v>605</v>
      </c>
      <c r="W313" s="566"/>
      <c r="X313" s="566">
        <v>0</v>
      </c>
      <c r="Y313" s="566"/>
      <c r="Z313" s="566"/>
      <c r="AA313" s="567"/>
      <c r="AB313" s="568" t="s">
        <v>15676</v>
      </c>
      <c r="AC313" s="551"/>
      <c r="AD313" s="551"/>
      <c r="AE313" s="551"/>
      <c r="AF313" s="551"/>
      <c r="AG313" s="551"/>
      <c r="AH313" s="551"/>
    </row>
    <row r="314" spans="1:34" s="272" customFormat="1" ht="94.5">
      <c r="A314" s="555" t="s">
        <v>14024</v>
      </c>
      <c r="B314" s="556" t="s">
        <v>1131</v>
      </c>
      <c r="C314" s="560" t="s">
        <v>14092</v>
      </c>
      <c r="D314" s="569"/>
      <c r="E314" s="556" t="s">
        <v>15640</v>
      </c>
      <c r="F314" s="556" t="s">
        <v>14024</v>
      </c>
      <c r="G314" s="556" t="s">
        <v>13459</v>
      </c>
      <c r="H314" s="557" t="s">
        <v>16352</v>
      </c>
      <c r="I314" s="558" t="s">
        <v>2477</v>
      </c>
      <c r="J314" s="558" t="s">
        <v>13851</v>
      </c>
      <c r="K314" s="563" t="s">
        <v>16353</v>
      </c>
      <c r="L314" s="563" t="s">
        <v>16354</v>
      </c>
      <c r="M314" s="563"/>
      <c r="N314" s="563"/>
      <c r="O314" s="563"/>
      <c r="P314" s="559"/>
      <c r="Q314" s="564"/>
      <c r="R314" s="556" t="s">
        <v>14092</v>
      </c>
      <c r="S314" s="561" t="s">
        <v>12715</v>
      </c>
      <c r="T314" s="561" t="s">
        <v>13749</v>
      </c>
      <c r="U314" s="562"/>
      <c r="V314" s="565">
        <v>424</v>
      </c>
      <c r="W314" s="566"/>
      <c r="X314" s="566">
        <v>0</v>
      </c>
      <c r="Y314" s="566"/>
      <c r="Z314" s="566"/>
      <c r="AA314" s="567"/>
      <c r="AB314" s="568" t="s">
        <v>16355</v>
      </c>
      <c r="AC314" s="551"/>
      <c r="AD314" s="551"/>
      <c r="AE314" s="551"/>
      <c r="AF314" s="551"/>
      <c r="AG314" s="551"/>
      <c r="AH314" s="551"/>
    </row>
    <row r="315" spans="1:34" s="272" customFormat="1" ht="67.5">
      <c r="A315" s="555" t="s">
        <v>14114</v>
      </c>
      <c r="B315" s="556" t="s">
        <v>1133</v>
      </c>
      <c r="C315" s="560" t="s">
        <v>14099</v>
      </c>
      <c r="D315" s="569"/>
      <c r="E315" s="556" t="s">
        <v>15832</v>
      </c>
      <c r="F315" s="556" t="s">
        <v>14114</v>
      </c>
      <c r="G315" s="556" t="s">
        <v>13459</v>
      </c>
      <c r="H315" s="557"/>
      <c r="I315" s="558" t="s">
        <v>14123</v>
      </c>
      <c r="J315" s="558" t="s">
        <v>14124</v>
      </c>
      <c r="K315" s="563" t="s">
        <v>16356</v>
      </c>
      <c r="L315" s="563" t="s">
        <v>16357</v>
      </c>
      <c r="M315" s="563"/>
      <c r="N315" s="563"/>
      <c r="O315" s="563"/>
      <c r="P315" s="559"/>
      <c r="Q315" s="564"/>
      <c r="R315" s="556" t="s">
        <v>14099</v>
      </c>
      <c r="S315" s="561" t="s">
        <v>12857</v>
      </c>
      <c r="T315" s="561" t="s">
        <v>10158</v>
      </c>
      <c r="U315" s="562"/>
      <c r="V315" s="565">
        <v>591</v>
      </c>
      <c r="W315" s="566"/>
      <c r="X315" s="566">
        <v>0</v>
      </c>
      <c r="Y315" s="566"/>
      <c r="Z315" s="566"/>
      <c r="AA315" s="567"/>
      <c r="AB315" s="568" t="s">
        <v>16358</v>
      </c>
      <c r="AC315" s="551"/>
      <c r="AD315" s="551"/>
      <c r="AE315" s="551"/>
      <c r="AF315" s="551"/>
      <c r="AG315" s="551"/>
      <c r="AH315" s="551"/>
    </row>
    <row r="316" spans="1:34" s="272" customFormat="1" ht="54">
      <c r="A316" s="555" t="s">
        <v>14113</v>
      </c>
      <c r="B316" s="556" t="s">
        <v>1133</v>
      </c>
      <c r="C316" s="560" t="s">
        <v>14098</v>
      </c>
      <c r="D316" s="569"/>
      <c r="E316" s="556" t="s">
        <v>15640</v>
      </c>
      <c r="F316" s="556" t="s">
        <v>14113</v>
      </c>
      <c r="G316" s="556" t="s">
        <v>13459</v>
      </c>
      <c r="H316" s="557" t="s">
        <v>16359</v>
      </c>
      <c r="I316" s="558" t="s">
        <v>15609</v>
      </c>
      <c r="J316" s="558" t="s">
        <v>15609</v>
      </c>
      <c r="K316" s="563" t="s">
        <v>16360</v>
      </c>
      <c r="L316" s="563" t="s">
        <v>16361</v>
      </c>
      <c r="M316" s="563"/>
      <c r="N316" s="563"/>
      <c r="O316" s="563"/>
      <c r="P316" s="559"/>
      <c r="Q316" s="564"/>
      <c r="R316" s="556" t="s">
        <v>14098</v>
      </c>
      <c r="S316" s="561" t="s">
        <v>12715</v>
      </c>
      <c r="T316" s="561" t="s">
        <v>15609</v>
      </c>
      <c r="U316" s="562"/>
      <c r="V316" s="565">
        <v>559</v>
      </c>
      <c r="W316" s="566"/>
      <c r="X316" s="566">
        <v>0</v>
      </c>
      <c r="Y316" s="566"/>
      <c r="Z316" s="566"/>
      <c r="AA316" s="567"/>
      <c r="AB316" s="568" t="s">
        <v>16362</v>
      </c>
      <c r="AC316" s="551"/>
      <c r="AD316" s="551"/>
      <c r="AE316" s="551"/>
      <c r="AF316" s="551"/>
      <c r="AG316" s="551"/>
      <c r="AH316" s="551"/>
    </row>
    <row r="317" spans="1:34" s="272" customFormat="1" ht="40.5">
      <c r="A317" s="555" t="s">
        <v>15642</v>
      </c>
      <c r="B317" s="556" t="s">
        <v>1131</v>
      </c>
      <c r="C317" s="560" t="s">
        <v>942</v>
      </c>
      <c r="D317" s="569" t="s">
        <v>16363</v>
      </c>
      <c r="E317" s="556" t="s">
        <v>15627</v>
      </c>
      <c r="F317" s="556" t="s">
        <v>15642</v>
      </c>
      <c r="G317" s="556" t="s">
        <v>13459</v>
      </c>
      <c r="H317" s="557" t="s">
        <v>16364</v>
      </c>
      <c r="I317" s="558">
        <v>0</v>
      </c>
      <c r="J317" s="558">
        <v>0</v>
      </c>
      <c r="K317" s="563" t="s">
        <v>16365</v>
      </c>
      <c r="L317" s="563" t="s">
        <v>16366</v>
      </c>
      <c r="M317" s="563"/>
      <c r="N317" s="563"/>
      <c r="O317" s="563"/>
      <c r="P317" s="559"/>
      <c r="Q317" s="564"/>
      <c r="R317" s="556" t="s">
        <v>15609</v>
      </c>
      <c r="S317" s="561" t="s">
        <v>12768</v>
      </c>
      <c r="T317" s="561" t="s">
        <v>15609</v>
      </c>
      <c r="U317" s="562"/>
      <c r="V317" s="565">
        <v>531</v>
      </c>
      <c r="W317" s="566"/>
      <c r="X317" s="566">
        <v>0</v>
      </c>
      <c r="Y317" s="566"/>
      <c r="Z317" s="566"/>
      <c r="AA317" s="567"/>
      <c r="AB317" s="568" t="s">
        <v>15699</v>
      </c>
      <c r="AC317" s="551"/>
      <c r="AD317" s="551"/>
      <c r="AE317" s="551"/>
      <c r="AF317" s="551"/>
      <c r="AG317" s="551"/>
      <c r="AH317" s="551"/>
    </row>
    <row r="318" spans="1:34" s="272" customFormat="1" ht="108">
      <c r="A318" s="555" t="s">
        <v>795</v>
      </c>
      <c r="B318" s="556" t="s">
        <v>1133</v>
      </c>
      <c r="C318" s="560" t="s">
        <v>1379</v>
      </c>
      <c r="D318" s="569"/>
      <c r="E318" s="556" t="s">
        <v>15640</v>
      </c>
      <c r="F318" s="556" t="s">
        <v>795</v>
      </c>
      <c r="G318" s="556" t="s">
        <v>13459</v>
      </c>
      <c r="H318" s="557" t="s">
        <v>15690</v>
      </c>
      <c r="I318" s="558" t="s">
        <v>1787</v>
      </c>
      <c r="J318" s="558" t="s">
        <v>13842</v>
      </c>
      <c r="K318" s="563" t="s">
        <v>16367</v>
      </c>
      <c r="L318" s="563" t="s">
        <v>16368</v>
      </c>
      <c r="M318" s="563"/>
      <c r="N318" s="563"/>
      <c r="O318" s="563"/>
      <c r="P318" s="559"/>
      <c r="Q318" s="564"/>
      <c r="R318" s="556" t="s">
        <v>1379</v>
      </c>
      <c r="S318" s="561" t="s">
        <v>12715</v>
      </c>
      <c r="T318" s="561" t="s">
        <v>13740</v>
      </c>
      <c r="U318" s="562"/>
      <c r="V318" s="565">
        <v>550</v>
      </c>
      <c r="W318" s="566"/>
      <c r="X318" s="566">
        <v>0</v>
      </c>
      <c r="Y318" s="566"/>
      <c r="Z318" s="566"/>
      <c r="AA318" s="567"/>
      <c r="AB318" s="568" t="s">
        <v>15692</v>
      </c>
      <c r="AC318" s="551"/>
      <c r="AD318" s="551"/>
      <c r="AE318" s="551"/>
      <c r="AF318" s="551"/>
      <c r="AG318" s="551"/>
      <c r="AH318" s="551"/>
    </row>
    <row r="319" spans="1:34" s="272" customFormat="1" ht="121.5">
      <c r="A319" s="555" t="s">
        <v>683</v>
      </c>
      <c r="B319" s="556" t="s">
        <v>1130</v>
      </c>
      <c r="C319" s="560" t="s">
        <v>2324</v>
      </c>
      <c r="D319" s="569"/>
      <c r="E319" s="556" t="s">
        <v>15640</v>
      </c>
      <c r="F319" s="556" t="s">
        <v>683</v>
      </c>
      <c r="G319" s="556" t="s">
        <v>13459</v>
      </c>
      <c r="H319" s="557" t="s">
        <v>16369</v>
      </c>
      <c r="I319" s="558" t="s">
        <v>1600</v>
      </c>
      <c r="J319" s="558" t="s">
        <v>13825</v>
      </c>
      <c r="K319" s="563" t="s">
        <v>15609</v>
      </c>
      <c r="L319" s="563" t="s">
        <v>16370</v>
      </c>
      <c r="M319" s="563"/>
      <c r="N319" s="563"/>
      <c r="O319" s="563"/>
      <c r="P319" s="559"/>
      <c r="Q319" s="564"/>
      <c r="R319" s="556" t="s">
        <v>2324</v>
      </c>
      <c r="S319" s="561" t="s">
        <v>12715</v>
      </c>
      <c r="T319" s="561" t="s">
        <v>13723</v>
      </c>
      <c r="U319" s="562"/>
      <c r="V319" s="565">
        <v>112</v>
      </c>
      <c r="W319" s="566"/>
      <c r="X319" s="566">
        <v>0</v>
      </c>
      <c r="Y319" s="566"/>
      <c r="Z319" s="566"/>
      <c r="AA319" s="567"/>
      <c r="AB319" s="568" t="s">
        <v>16371</v>
      </c>
      <c r="AC319" s="551"/>
      <c r="AD319" s="551"/>
      <c r="AE319" s="551"/>
      <c r="AF319" s="551"/>
      <c r="AG319" s="551"/>
      <c r="AH319" s="551"/>
    </row>
    <row r="320" spans="1:34" s="272" customFormat="1" ht="54">
      <c r="A320" s="555" t="s">
        <v>2342</v>
      </c>
      <c r="B320" s="556" t="s">
        <v>1130</v>
      </c>
      <c r="C320" s="560" t="s">
        <v>14016</v>
      </c>
      <c r="D320" s="569"/>
      <c r="E320" s="556" t="s">
        <v>16372</v>
      </c>
      <c r="F320" s="556" t="s">
        <v>2342</v>
      </c>
      <c r="G320" s="556" t="s">
        <v>13459</v>
      </c>
      <c r="H320" s="557" t="s">
        <v>16373</v>
      </c>
      <c r="I320" s="558" t="s">
        <v>2378</v>
      </c>
      <c r="J320" s="558" t="s">
        <v>9077</v>
      </c>
      <c r="K320" s="563" t="s">
        <v>16374</v>
      </c>
      <c r="L320" s="563" t="s">
        <v>16375</v>
      </c>
      <c r="M320" s="563"/>
      <c r="N320" s="563"/>
      <c r="O320" s="563"/>
      <c r="P320" s="559"/>
      <c r="Q320" s="564"/>
      <c r="R320" s="556" t="s">
        <v>14016</v>
      </c>
      <c r="S320" s="561" t="s">
        <v>12833</v>
      </c>
      <c r="T320" s="561" t="s">
        <v>9076</v>
      </c>
      <c r="U320" s="562"/>
      <c r="V320" s="565">
        <v>214</v>
      </c>
      <c r="W320" s="566"/>
      <c r="X320" s="566">
        <v>0</v>
      </c>
      <c r="Y320" s="566"/>
      <c r="Z320" s="566"/>
      <c r="AA320" s="567"/>
      <c r="AB320" s="568" t="s">
        <v>16376</v>
      </c>
      <c r="AC320" s="551"/>
      <c r="AD320" s="551"/>
      <c r="AE320" s="551"/>
      <c r="AF320" s="551"/>
      <c r="AG320" s="551"/>
      <c r="AH320" s="551"/>
    </row>
    <row r="321" spans="1:34" s="272" customFormat="1" ht="54">
      <c r="A321" s="555" t="s">
        <v>14013</v>
      </c>
      <c r="B321" s="556" t="s">
        <v>1130</v>
      </c>
      <c r="C321" s="560" t="s">
        <v>14012</v>
      </c>
      <c r="D321" s="569"/>
      <c r="E321" s="556" t="s">
        <v>16377</v>
      </c>
      <c r="F321" s="556" t="s">
        <v>14013</v>
      </c>
      <c r="G321" s="556" t="s">
        <v>13459</v>
      </c>
      <c r="H321" s="557" t="s">
        <v>16378</v>
      </c>
      <c r="I321" s="558" t="s">
        <v>14055</v>
      </c>
      <c r="J321" s="558" t="s">
        <v>2608</v>
      </c>
      <c r="K321" s="563" t="s">
        <v>15609</v>
      </c>
      <c r="L321" s="563" t="s">
        <v>16379</v>
      </c>
      <c r="M321" s="563"/>
      <c r="N321" s="563"/>
      <c r="O321" s="563"/>
      <c r="P321" s="559"/>
      <c r="Q321" s="564"/>
      <c r="R321" s="556" t="s">
        <v>14012</v>
      </c>
      <c r="S321" s="561" t="s">
        <v>12668</v>
      </c>
      <c r="T321" s="561" t="s">
        <v>2607</v>
      </c>
      <c r="U321" s="562"/>
      <c r="V321" s="565">
        <v>82</v>
      </c>
      <c r="W321" s="566"/>
      <c r="X321" s="566">
        <v>0</v>
      </c>
      <c r="Y321" s="566"/>
      <c r="Z321" s="566"/>
      <c r="AA321" s="567"/>
      <c r="AB321" s="568" t="s">
        <v>16380</v>
      </c>
      <c r="AC321" s="551"/>
      <c r="AD321" s="551"/>
      <c r="AE321" s="551"/>
      <c r="AF321" s="551"/>
      <c r="AG321" s="551"/>
      <c r="AH321" s="551"/>
    </row>
    <row r="322" spans="1:34" s="272" customFormat="1" ht="40.5">
      <c r="A322" s="555" t="s">
        <v>2281</v>
      </c>
      <c r="B322" s="556" t="s">
        <v>1130</v>
      </c>
      <c r="C322" s="560" t="s">
        <v>2280</v>
      </c>
      <c r="D322" s="569"/>
      <c r="E322" s="556" t="s">
        <v>15838</v>
      </c>
      <c r="F322" s="556" t="s">
        <v>2281</v>
      </c>
      <c r="G322" s="556" t="s">
        <v>13459</v>
      </c>
      <c r="H322" s="557" t="s">
        <v>16381</v>
      </c>
      <c r="I322" s="558" t="s">
        <v>1685</v>
      </c>
      <c r="J322" s="558" t="s">
        <v>3190</v>
      </c>
      <c r="K322" s="563" t="s">
        <v>16382</v>
      </c>
      <c r="L322" s="563" t="s">
        <v>16383</v>
      </c>
      <c r="M322" s="563"/>
      <c r="N322" s="563"/>
      <c r="O322" s="563"/>
      <c r="P322" s="559"/>
      <c r="Q322" s="564"/>
      <c r="R322" s="556" t="s">
        <v>15336</v>
      </c>
      <c r="S322" s="561" t="s">
        <v>12687</v>
      </c>
      <c r="T322" s="561" t="s">
        <v>3189</v>
      </c>
      <c r="U322" s="562"/>
      <c r="V322" s="565">
        <v>279</v>
      </c>
      <c r="W322" s="566"/>
      <c r="X322" s="566">
        <v>0</v>
      </c>
      <c r="Y322" s="566"/>
      <c r="Z322" s="566"/>
      <c r="AA322" s="567"/>
      <c r="AB322" s="568" t="s">
        <v>16384</v>
      </c>
      <c r="AC322" s="551"/>
      <c r="AD322" s="551"/>
      <c r="AE322" s="551"/>
      <c r="AF322" s="551"/>
      <c r="AG322" s="551"/>
      <c r="AH322" s="551"/>
    </row>
    <row r="323" spans="1:34" s="272" customFormat="1" ht="40.5">
      <c r="A323" s="555" t="s">
        <v>15381</v>
      </c>
      <c r="B323" s="556" t="s">
        <v>1131</v>
      </c>
      <c r="C323" s="560" t="s">
        <v>942</v>
      </c>
      <c r="D323" s="569" t="s">
        <v>15380</v>
      </c>
      <c r="E323" s="556" t="s">
        <v>15627</v>
      </c>
      <c r="F323" s="556" t="s">
        <v>15381</v>
      </c>
      <c r="G323" s="556" t="s">
        <v>13459</v>
      </c>
      <c r="H323" s="557" t="s">
        <v>16385</v>
      </c>
      <c r="I323" s="558">
        <v>0</v>
      </c>
      <c r="J323" s="558">
        <v>0</v>
      </c>
      <c r="K323" s="563" t="s">
        <v>16386</v>
      </c>
      <c r="L323" s="563" t="s">
        <v>16387</v>
      </c>
      <c r="M323" s="563"/>
      <c r="N323" s="563"/>
      <c r="O323" s="563"/>
      <c r="P323" s="559"/>
      <c r="Q323" s="564"/>
      <c r="R323" s="556" t="s">
        <v>15609</v>
      </c>
      <c r="S323" s="561" t="s">
        <v>12768</v>
      </c>
      <c r="T323" s="561" t="s">
        <v>15609</v>
      </c>
      <c r="U323" s="562"/>
      <c r="V323" s="565">
        <v>531</v>
      </c>
      <c r="W323" s="566"/>
      <c r="X323" s="566">
        <v>0</v>
      </c>
      <c r="Y323" s="566"/>
      <c r="Z323" s="566"/>
      <c r="AA323" s="567"/>
      <c r="AB323" s="568" t="s">
        <v>15699</v>
      </c>
      <c r="AC323" s="551"/>
      <c r="AD323" s="551"/>
      <c r="AE323" s="551"/>
      <c r="AF323" s="551"/>
      <c r="AG323" s="551"/>
      <c r="AH323" s="551"/>
    </row>
    <row r="324" spans="1:34" s="272" customFormat="1" ht="40.5">
      <c r="A324" s="555" t="s">
        <v>2541</v>
      </c>
      <c r="B324" s="556" t="s">
        <v>1130</v>
      </c>
      <c r="C324" s="560" t="s">
        <v>2540</v>
      </c>
      <c r="D324" s="569"/>
      <c r="E324" s="556" t="s">
        <v>15731</v>
      </c>
      <c r="F324" s="556" t="s">
        <v>2541</v>
      </c>
      <c r="G324" s="556" t="s">
        <v>13459</v>
      </c>
      <c r="H324" s="557" t="s">
        <v>16388</v>
      </c>
      <c r="I324" s="558" t="s">
        <v>2542</v>
      </c>
      <c r="J324" s="558" t="s">
        <v>1683</v>
      </c>
      <c r="K324" s="563" t="s">
        <v>16389</v>
      </c>
      <c r="L324" s="563" t="s">
        <v>16390</v>
      </c>
      <c r="M324" s="563"/>
      <c r="N324" s="563"/>
      <c r="O324" s="563"/>
      <c r="P324" s="559"/>
      <c r="Q324" s="564"/>
      <c r="R324" s="556" t="s">
        <v>2540</v>
      </c>
      <c r="S324" s="561" t="s">
        <v>12698</v>
      </c>
      <c r="T324" s="561" t="s">
        <v>3499</v>
      </c>
      <c r="U324" s="562"/>
      <c r="V324" s="565">
        <v>158</v>
      </c>
      <c r="W324" s="566"/>
      <c r="X324" s="566">
        <v>0</v>
      </c>
      <c r="Y324" s="566"/>
      <c r="Z324" s="566"/>
      <c r="AA324" s="567"/>
      <c r="AB324" s="568" t="s">
        <v>16391</v>
      </c>
      <c r="AC324" s="551"/>
      <c r="AD324" s="551"/>
      <c r="AE324" s="551"/>
      <c r="AF324" s="551"/>
      <c r="AG324" s="551"/>
      <c r="AH324" s="551"/>
    </row>
    <row r="325" spans="1:34" s="272" customFormat="1" ht="54">
      <c r="A325" s="555" t="s">
        <v>15404</v>
      </c>
      <c r="B325" s="556" t="s">
        <v>1131</v>
      </c>
      <c r="C325" s="560" t="s">
        <v>942</v>
      </c>
      <c r="D325" s="569" t="s">
        <v>15403</v>
      </c>
      <c r="E325" s="556" t="s">
        <v>15627</v>
      </c>
      <c r="F325" s="556" t="s">
        <v>15404</v>
      </c>
      <c r="G325" s="556" t="s">
        <v>13459</v>
      </c>
      <c r="H325" s="557" t="s">
        <v>15859</v>
      </c>
      <c r="I325" s="558">
        <v>0</v>
      </c>
      <c r="J325" s="558">
        <v>0</v>
      </c>
      <c r="K325" s="563" t="s">
        <v>16392</v>
      </c>
      <c r="L325" s="563" t="s">
        <v>16393</v>
      </c>
      <c r="M325" s="563"/>
      <c r="N325" s="563"/>
      <c r="O325" s="563"/>
      <c r="P325" s="559"/>
      <c r="Q325" s="564"/>
      <c r="R325" s="556" t="s">
        <v>15609</v>
      </c>
      <c r="S325" s="561" t="s">
        <v>12768</v>
      </c>
      <c r="T325" s="561" t="s">
        <v>15609</v>
      </c>
      <c r="U325" s="562"/>
      <c r="V325" s="565">
        <v>531</v>
      </c>
      <c r="W325" s="566"/>
      <c r="X325" s="566">
        <v>0</v>
      </c>
      <c r="Y325" s="566"/>
      <c r="Z325" s="566"/>
      <c r="AA325" s="567"/>
      <c r="AB325" s="568" t="s">
        <v>15699</v>
      </c>
      <c r="AC325" s="551"/>
      <c r="AD325" s="551"/>
      <c r="AE325" s="551"/>
      <c r="AF325" s="551"/>
      <c r="AG325" s="551"/>
      <c r="AH325" s="551"/>
    </row>
    <row r="326" spans="1:34" s="272" customFormat="1" ht="54">
      <c r="A326" s="555" t="s">
        <v>14009</v>
      </c>
      <c r="B326" s="556" t="s">
        <v>1130</v>
      </c>
      <c r="C326" s="560" t="s">
        <v>14008</v>
      </c>
      <c r="D326" s="569"/>
      <c r="E326" s="556" t="s">
        <v>16297</v>
      </c>
      <c r="F326" s="556" t="s">
        <v>14009</v>
      </c>
      <c r="G326" s="556" t="s">
        <v>13459</v>
      </c>
      <c r="H326" s="557"/>
      <c r="I326" s="558" t="s">
        <v>14065</v>
      </c>
      <c r="J326" s="558" t="s">
        <v>6261</v>
      </c>
      <c r="K326" s="563" t="s">
        <v>16394</v>
      </c>
      <c r="L326" s="563" t="s">
        <v>16395</v>
      </c>
      <c r="M326" s="563"/>
      <c r="N326" s="563"/>
      <c r="O326" s="563"/>
      <c r="P326" s="559"/>
      <c r="Q326" s="564"/>
      <c r="R326" s="556" t="s">
        <v>14008</v>
      </c>
      <c r="S326" s="561" t="s">
        <v>12772</v>
      </c>
      <c r="T326" s="561" t="s">
        <v>6260</v>
      </c>
      <c r="U326" s="562"/>
      <c r="V326" s="565">
        <v>49</v>
      </c>
      <c r="W326" s="566"/>
      <c r="X326" s="566">
        <v>0</v>
      </c>
      <c r="Y326" s="566"/>
      <c r="Z326" s="566"/>
      <c r="AA326" s="567"/>
      <c r="AB326" s="568" t="s">
        <v>16396</v>
      </c>
      <c r="AC326" s="551"/>
      <c r="AD326" s="551"/>
      <c r="AE326" s="551"/>
      <c r="AF326" s="551"/>
      <c r="AG326" s="551"/>
      <c r="AH326" s="551"/>
    </row>
    <row r="327" spans="1:34" s="272" customFormat="1" ht="40.5">
      <c r="A327" s="555" t="s">
        <v>14020</v>
      </c>
      <c r="B327" s="556" t="s">
        <v>1130</v>
      </c>
      <c r="C327" s="560" t="s">
        <v>14019</v>
      </c>
      <c r="D327" s="569"/>
      <c r="E327" s="556" t="s">
        <v>16297</v>
      </c>
      <c r="F327" s="556" t="s">
        <v>14020</v>
      </c>
      <c r="G327" s="556" t="s">
        <v>13459</v>
      </c>
      <c r="H327" s="557"/>
      <c r="I327" s="558">
        <v>0</v>
      </c>
      <c r="J327" s="558" t="s">
        <v>2323</v>
      </c>
      <c r="K327" s="563" t="s">
        <v>16397</v>
      </c>
      <c r="L327" s="563" t="s">
        <v>16398</v>
      </c>
      <c r="M327" s="563"/>
      <c r="N327" s="563"/>
      <c r="O327" s="563"/>
      <c r="P327" s="559"/>
      <c r="Q327" s="564"/>
      <c r="R327" s="556" t="s">
        <v>14019</v>
      </c>
      <c r="S327" s="561" t="s">
        <v>12772</v>
      </c>
      <c r="T327" s="561" t="s">
        <v>6275</v>
      </c>
      <c r="U327" s="562"/>
      <c r="V327" s="565">
        <v>255</v>
      </c>
      <c r="W327" s="566"/>
      <c r="X327" s="566">
        <v>0</v>
      </c>
      <c r="Y327" s="566"/>
      <c r="Z327" s="566"/>
      <c r="AA327" s="567"/>
      <c r="AB327" s="568" t="s">
        <v>16399</v>
      </c>
      <c r="AC327" s="551"/>
      <c r="AD327" s="551"/>
      <c r="AE327" s="551"/>
      <c r="AF327" s="551"/>
      <c r="AG327" s="551"/>
      <c r="AH327" s="551"/>
    </row>
    <row r="328" spans="1:34" s="272" customFormat="1" ht="40.5">
      <c r="A328" s="555" t="s">
        <v>14108</v>
      </c>
      <c r="B328" s="556" t="s">
        <v>1131</v>
      </c>
      <c r="C328" s="560" t="s">
        <v>14093</v>
      </c>
      <c r="D328" s="569"/>
      <c r="E328" s="556" t="s">
        <v>15861</v>
      </c>
      <c r="F328" s="556" t="s">
        <v>14108</v>
      </c>
      <c r="G328" s="556" t="s">
        <v>13459</v>
      </c>
      <c r="H328" s="557" t="s">
        <v>15862</v>
      </c>
      <c r="I328" s="558" t="s">
        <v>14120</v>
      </c>
      <c r="J328" s="558" t="s">
        <v>10274</v>
      </c>
      <c r="K328" s="563" t="s">
        <v>16400</v>
      </c>
      <c r="L328" s="563" t="s">
        <v>16401</v>
      </c>
      <c r="M328" s="563"/>
      <c r="N328" s="563"/>
      <c r="O328" s="563"/>
      <c r="P328" s="559"/>
      <c r="Q328" s="564"/>
      <c r="R328" s="556" t="s">
        <v>14093</v>
      </c>
      <c r="S328" s="561" t="s">
        <v>12858</v>
      </c>
      <c r="T328" s="561" t="s">
        <v>10272</v>
      </c>
      <c r="U328" s="562"/>
      <c r="V328" s="565">
        <v>446</v>
      </c>
      <c r="W328" s="566"/>
      <c r="X328" s="566">
        <v>0</v>
      </c>
      <c r="Y328" s="566"/>
      <c r="Z328" s="566"/>
      <c r="AA328" s="567"/>
      <c r="AB328" s="568" t="s">
        <v>15863</v>
      </c>
      <c r="AC328" s="551"/>
      <c r="AD328" s="551"/>
      <c r="AE328" s="551"/>
      <c r="AF328" s="551"/>
      <c r="AG328" s="551"/>
      <c r="AH328" s="551"/>
    </row>
    <row r="329" spans="1:34" s="272" customFormat="1" ht="94.5">
      <c r="A329" s="555" t="s">
        <v>794</v>
      </c>
      <c r="B329" s="556" t="s">
        <v>1133</v>
      </c>
      <c r="C329" s="560" t="s">
        <v>1380</v>
      </c>
      <c r="D329" s="569"/>
      <c r="E329" s="556" t="s">
        <v>15640</v>
      </c>
      <c r="F329" s="556" t="s">
        <v>794</v>
      </c>
      <c r="G329" s="556" t="s">
        <v>13459</v>
      </c>
      <c r="H329" s="557" t="s">
        <v>15687</v>
      </c>
      <c r="I329" s="558" t="s">
        <v>1839</v>
      </c>
      <c r="J329" s="558" t="s">
        <v>13847</v>
      </c>
      <c r="K329" s="563" t="s">
        <v>16402</v>
      </c>
      <c r="L329" s="563" t="s">
        <v>16403</v>
      </c>
      <c r="M329" s="563"/>
      <c r="N329" s="563"/>
      <c r="O329" s="563"/>
      <c r="P329" s="559"/>
      <c r="Q329" s="564"/>
      <c r="R329" s="556" t="s">
        <v>1380</v>
      </c>
      <c r="S329" s="561" t="s">
        <v>12715</v>
      </c>
      <c r="T329" s="561" t="s">
        <v>13745</v>
      </c>
      <c r="U329" s="562"/>
      <c r="V329" s="565">
        <v>562</v>
      </c>
      <c r="W329" s="566"/>
      <c r="X329" s="566">
        <v>0</v>
      </c>
      <c r="Y329" s="566"/>
      <c r="Z329" s="566"/>
      <c r="AA329" s="567"/>
      <c r="AB329" s="568" t="s">
        <v>15689</v>
      </c>
      <c r="AC329" s="551"/>
      <c r="AD329" s="551"/>
      <c r="AE329" s="551"/>
      <c r="AF329" s="551"/>
      <c r="AG329" s="551"/>
      <c r="AH329" s="551"/>
    </row>
    <row r="330" spans="1:34" s="272" customFormat="1" ht="67.5">
      <c r="A330" s="555" t="s">
        <v>14028</v>
      </c>
      <c r="B330" s="556" t="s">
        <v>1131</v>
      </c>
      <c r="C330" s="560" t="s">
        <v>14027</v>
      </c>
      <c r="D330" s="569"/>
      <c r="E330" s="556" t="s">
        <v>15640</v>
      </c>
      <c r="F330" s="556" t="s">
        <v>14028</v>
      </c>
      <c r="G330" s="556" t="s">
        <v>13459</v>
      </c>
      <c r="H330" s="557" t="s">
        <v>16404</v>
      </c>
      <c r="I330" s="558" t="s">
        <v>14066</v>
      </c>
      <c r="J330" s="558" t="s">
        <v>13840</v>
      </c>
      <c r="K330" s="563" t="s">
        <v>16405</v>
      </c>
      <c r="L330" s="563" t="s">
        <v>16406</v>
      </c>
      <c r="M330" s="563"/>
      <c r="N330" s="563"/>
      <c r="O330" s="563"/>
      <c r="P330" s="559"/>
      <c r="Q330" s="564"/>
      <c r="R330" s="556" t="s">
        <v>14027</v>
      </c>
      <c r="S330" s="561" t="s">
        <v>12715</v>
      </c>
      <c r="T330" s="561" t="s">
        <v>13738</v>
      </c>
      <c r="U330" s="562"/>
      <c r="V330" s="565">
        <v>447</v>
      </c>
      <c r="W330" s="566"/>
      <c r="X330" s="566">
        <v>0</v>
      </c>
      <c r="Y330" s="566"/>
      <c r="Z330" s="566"/>
      <c r="AA330" s="567"/>
      <c r="AB330" s="568" t="s">
        <v>16407</v>
      </c>
      <c r="AC330" s="551"/>
      <c r="AD330" s="551"/>
      <c r="AE330" s="551"/>
      <c r="AF330" s="551"/>
      <c r="AG330" s="551"/>
      <c r="AH330" s="551"/>
    </row>
    <row r="331" spans="1:34" s="272" customFormat="1" ht="54">
      <c r="A331" s="555" t="s">
        <v>678</v>
      </c>
      <c r="B331" s="556" t="s">
        <v>1130</v>
      </c>
      <c r="C331" s="560" t="s">
        <v>1039</v>
      </c>
      <c r="D331" s="569"/>
      <c r="E331" s="556" t="s">
        <v>15815</v>
      </c>
      <c r="F331" s="556" t="s">
        <v>678</v>
      </c>
      <c r="G331" s="556" t="s">
        <v>13459</v>
      </c>
      <c r="H331" s="557" t="s">
        <v>16408</v>
      </c>
      <c r="I331" s="558" t="s">
        <v>1549</v>
      </c>
      <c r="J331" s="558" t="s">
        <v>1550</v>
      </c>
      <c r="K331" s="563" t="s">
        <v>16409</v>
      </c>
      <c r="L331" s="563" t="s">
        <v>16410</v>
      </c>
      <c r="M331" s="563"/>
      <c r="N331" s="563"/>
      <c r="O331" s="563"/>
      <c r="P331" s="559"/>
      <c r="Q331" s="564"/>
      <c r="R331" s="556" t="s">
        <v>1039</v>
      </c>
      <c r="S331" s="561" t="s">
        <v>12724</v>
      </c>
      <c r="T331" s="561" t="s">
        <v>4272</v>
      </c>
      <c r="U331" s="562"/>
      <c r="V331" s="565">
        <v>97</v>
      </c>
      <c r="W331" s="566"/>
      <c r="X331" s="566">
        <v>0</v>
      </c>
      <c r="Y331" s="566"/>
      <c r="Z331" s="566"/>
      <c r="AA331" s="567"/>
      <c r="AB331" s="568" t="s">
        <v>16411</v>
      </c>
      <c r="AC331" s="551"/>
      <c r="AD331" s="551"/>
      <c r="AE331" s="551"/>
      <c r="AF331" s="551"/>
      <c r="AG331" s="551"/>
      <c r="AH331" s="551"/>
    </row>
    <row r="332" spans="1:34" s="272" customFormat="1" ht="67.5">
      <c r="A332" s="555" t="s">
        <v>797</v>
      </c>
      <c r="B332" s="556" t="s">
        <v>1133</v>
      </c>
      <c r="C332" s="560" t="s">
        <v>2232</v>
      </c>
      <c r="D332" s="569"/>
      <c r="E332" s="556" t="s">
        <v>15640</v>
      </c>
      <c r="F332" s="556" t="s">
        <v>797</v>
      </c>
      <c r="G332" s="556" t="s">
        <v>13459</v>
      </c>
      <c r="H332" s="557" t="s">
        <v>15714</v>
      </c>
      <c r="I332" s="558" t="s">
        <v>2150</v>
      </c>
      <c r="J332" s="558" t="s">
        <v>13846</v>
      </c>
      <c r="K332" s="563" t="s">
        <v>16412</v>
      </c>
      <c r="L332" s="563" t="s">
        <v>16413</v>
      </c>
      <c r="M332" s="563"/>
      <c r="N332" s="563"/>
      <c r="O332" s="563"/>
      <c r="P332" s="559"/>
      <c r="Q332" s="564"/>
      <c r="R332" s="556" t="s">
        <v>2232</v>
      </c>
      <c r="S332" s="561" t="s">
        <v>12715</v>
      </c>
      <c r="T332" s="561" t="s">
        <v>13744</v>
      </c>
      <c r="U332" s="562"/>
      <c r="V332" s="565">
        <v>567</v>
      </c>
      <c r="W332" s="566"/>
      <c r="X332" s="566">
        <v>0</v>
      </c>
      <c r="Y332" s="566"/>
      <c r="Z332" s="566"/>
      <c r="AA332" s="567"/>
      <c r="AB332" s="568" t="s">
        <v>15716</v>
      </c>
      <c r="AC332" s="551"/>
      <c r="AD332" s="551"/>
      <c r="AE332" s="551"/>
      <c r="AF332" s="551"/>
      <c r="AG332" s="551"/>
      <c r="AH332" s="551"/>
    </row>
    <row r="333" spans="1:34" s="272" customFormat="1" ht="67.5">
      <c r="A333" s="555" t="s">
        <v>681</v>
      </c>
      <c r="B333" s="556" t="s">
        <v>1130</v>
      </c>
      <c r="C333" s="560" t="s">
        <v>2232</v>
      </c>
      <c r="D333" s="569"/>
      <c r="E333" s="556" t="s">
        <v>15640</v>
      </c>
      <c r="F333" s="556" t="s">
        <v>681</v>
      </c>
      <c r="G333" s="556" t="s">
        <v>13459</v>
      </c>
      <c r="H333" s="557" t="s">
        <v>16414</v>
      </c>
      <c r="I333" s="558" t="s">
        <v>2150</v>
      </c>
      <c r="J333" s="558" t="s">
        <v>13846</v>
      </c>
      <c r="K333" s="563" t="s">
        <v>16415</v>
      </c>
      <c r="L333" s="563" t="s">
        <v>16416</v>
      </c>
      <c r="M333" s="563"/>
      <c r="N333" s="563"/>
      <c r="O333" s="563"/>
      <c r="P333" s="559"/>
      <c r="Q333" s="564"/>
      <c r="R333" s="556" t="s">
        <v>2232</v>
      </c>
      <c r="S333" s="561" t="s">
        <v>12715</v>
      </c>
      <c r="T333" s="561" t="s">
        <v>13744</v>
      </c>
      <c r="U333" s="562"/>
      <c r="V333" s="565">
        <v>105</v>
      </c>
      <c r="W333" s="566"/>
      <c r="X333" s="566">
        <v>0</v>
      </c>
      <c r="Y333" s="566"/>
      <c r="Z333" s="566"/>
      <c r="AA333" s="567"/>
      <c r="AB333" s="568" t="s">
        <v>16417</v>
      </c>
      <c r="AC333" s="551"/>
      <c r="AD333" s="551"/>
      <c r="AE333" s="551"/>
      <c r="AF333" s="551"/>
      <c r="AG333" s="551"/>
      <c r="AH333" s="551"/>
    </row>
    <row r="334" spans="1:34" s="272" customFormat="1" ht="108">
      <c r="A334" s="555" t="s">
        <v>747</v>
      </c>
      <c r="B334" s="556" t="s">
        <v>1132</v>
      </c>
      <c r="C334" s="560" t="s">
        <v>2</v>
      </c>
      <c r="D334" s="569"/>
      <c r="E334" s="556" t="s">
        <v>15640</v>
      </c>
      <c r="F334" s="556" t="s">
        <v>747</v>
      </c>
      <c r="G334" s="556" t="s">
        <v>13459</v>
      </c>
      <c r="H334" s="557" t="s">
        <v>16418</v>
      </c>
      <c r="I334" s="558" t="s">
        <v>1597</v>
      </c>
      <c r="J334" s="558" t="s">
        <v>13846</v>
      </c>
      <c r="K334" s="563" t="s">
        <v>16419</v>
      </c>
      <c r="L334" s="563" t="s">
        <v>16420</v>
      </c>
      <c r="M334" s="563"/>
      <c r="N334" s="563"/>
      <c r="O334" s="563"/>
      <c r="P334" s="559"/>
      <c r="Q334" s="564"/>
      <c r="R334" s="556" t="s">
        <v>2</v>
      </c>
      <c r="S334" s="561" t="s">
        <v>12715</v>
      </c>
      <c r="T334" s="561" t="s">
        <v>13744</v>
      </c>
      <c r="U334" s="562"/>
      <c r="V334" s="565">
        <v>316</v>
      </c>
      <c r="W334" s="566"/>
      <c r="X334" s="566">
        <v>0</v>
      </c>
      <c r="Y334" s="566"/>
      <c r="Z334" s="566"/>
      <c r="AA334" s="567"/>
      <c r="AB334" s="568" t="s">
        <v>16421</v>
      </c>
      <c r="AC334" s="551"/>
      <c r="AD334" s="551"/>
      <c r="AE334" s="551"/>
      <c r="AF334" s="551"/>
      <c r="AG334" s="551"/>
      <c r="AH334" s="551"/>
    </row>
    <row r="335" spans="1:34" s="272" customFormat="1" ht="40.5">
      <c r="A335" s="555" t="s">
        <v>667</v>
      </c>
      <c r="B335" s="556" t="s">
        <v>1130</v>
      </c>
      <c r="C335" s="560" t="s">
        <v>539</v>
      </c>
      <c r="D335" s="569"/>
      <c r="E335" s="556" t="s">
        <v>15683</v>
      </c>
      <c r="F335" s="556" t="s">
        <v>667</v>
      </c>
      <c r="G335" s="556" t="s">
        <v>13459</v>
      </c>
      <c r="H335" s="557" t="s">
        <v>16422</v>
      </c>
      <c r="I335" s="558" t="s">
        <v>1577</v>
      </c>
      <c r="J335" s="558" t="s">
        <v>1548</v>
      </c>
      <c r="K335" s="563" t="s">
        <v>16423</v>
      </c>
      <c r="L335" s="563" t="s">
        <v>16424</v>
      </c>
      <c r="M335" s="563"/>
      <c r="N335" s="563"/>
      <c r="O335" s="563"/>
      <c r="P335" s="559"/>
      <c r="Q335" s="564"/>
      <c r="R335" s="556" t="s">
        <v>539</v>
      </c>
      <c r="S335" s="561" t="s">
        <v>12781</v>
      </c>
      <c r="T335" s="561" t="s">
        <v>6784</v>
      </c>
      <c r="U335" s="562"/>
      <c r="V335" s="565">
        <v>55</v>
      </c>
      <c r="W335" s="566"/>
      <c r="X335" s="566">
        <v>0</v>
      </c>
      <c r="Y335" s="566"/>
      <c r="Z335" s="566"/>
      <c r="AA335" s="567"/>
      <c r="AB335" s="568" t="s">
        <v>16425</v>
      </c>
      <c r="AC335" s="551"/>
      <c r="AD335" s="551"/>
      <c r="AE335" s="551"/>
      <c r="AF335" s="551"/>
      <c r="AG335" s="551"/>
      <c r="AH335" s="551"/>
    </row>
    <row r="336" spans="1:34" s="272" customFormat="1" ht="94.5">
      <c r="A336" s="555" t="s">
        <v>771</v>
      </c>
      <c r="B336" s="556" t="s">
        <v>1131</v>
      </c>
      <c r="C336" s="560" t="s">
        <v>1786</v>
      </c>
      <c r="D336" s="569"/>
      <c r="E336" s="556" t="s">
        <v>15640</v>
      </c>
      <c r="F336" s="556" t="s">
        <v>771</v>
      </c>
      <c r="G336" s="556" t="s">
        <v>13459</v>
      </c>
      <c r="H336" s="557" t="s">
        <v>16426</v>
      </c>
      <c r="I336" s="558" t="s">
        <v>2477</v>
      </c>
      <c r="J336" s="558" t="s">
        <v>13851</v>
      </c>
      <c r="K336" s="563" t="s">
        <v>16427</v>
      </c>
      <c r="L336" s="563" t="s">
        <v>16428</v>
      </c>
      <c r="M336" s="563"/>
      <c r="N336" s="563"/>
      <c r="O336" s="563"/>
      <c r="P336" s="559"/>
      <c r="Q336" s="564"/>
      <c r="R336" s="556" t="s">
        <v>1786</v>
      </c>
      <c r="S336" s="561" t="s">
        <v>12715</v>
      </c>
      <c r="T336" s="561" t="s">
        <v>13749</v>
      </c>
      <c r="U336" s="562"/>
      <c r="V336" s="565">
        <v>431</v>
      </c>
      <c r="W336" s="566"/>
      <c r="X336" s="566">
        <v>0</v>
      </c>
      <c r="Y336" s="566"/>
      <c r="Z336" s="566"/>
      <c r="AA336" s="567"/>
      <c r="AB336" s="568" t="s">
        <v>16429</v>
      </c>
      <c r="AC336" s="551"/>
      <c r="AD336" s="551"/>
      <c r="AE336" s="551"/>
      <c r="AF336" s="551"/>
      <c r="AG336" s="551"/>
      <c r="AH336" s="551"/>
    </row>
    <row r="337" spans="1:34" s="272" customFormat="1" ht="81">
      <c r="A337" s="555" t="s">
        <v>796</v>
      </c>
      <c r="B337" s="556" t="s">
        <v>1133</v>
      </c>
      <c r="C337" s="560" t="s">
        <v>1</v>
      </c>
      <c r="D337" s="569"/>
      <c r="E337" s="556" t="s">
        <v>15693</v>
      </c>
      <c r="F337" s="556" t="s">
        <v>796</v>
      </c>
      <c r="G337" s="556" t="s">
        <v>13459</v>
      </c>
      <c r="H337" s="557" t="s">
        <v>15711</v>
      </c>
      <c r="I337" s="558" t="s">
        <v>1841</v>
      </c>
      <c r="J337" s="558" t="s">
        <v>1749</v>
      </c>
      <c r="K337" s="563" t="s">
        <v>16430</v>
      </c>
      <c r="L337" s="563" t="s">
        <v>16431</v>
      </c>
      <c r="M337" s="563"/>
      <c r="N337" s="563"/>
      <c r="O337" s="563"/>
      <c r="P337" s="559"/>
      <c r="Q337" s="564"/>
      <c r="R337" s="556" t="s">
        <v>1</v>
      </c>
      <c r="S337" s="561" t="s">
        <v>12899</v>
      </c>
      <c r="T337" s="561" t="s">
        <v>12145</v>
      </c>
      <c r="U337" s="562"/>
      <c r="V337" s="565">
        <v>560</v>
      </c>
      <c r="W337" s="566"/>
      <c r="X337" s="566">
        <v>0</v>
      </c>
      <c r="Y337" s="566"/>
      <c r="Z337" s="566"/>
      <c r="AA337" s="567"/>
      <c r="AB337" s="568" t="s">
        <v>15713</v>
      </c>
      <c r="AC337" s="551"/>
      <c r="AD337" s="551"/>
      <c r="AE337" s="551"/>
      <c r="AF337" s="551"/>
      <c r="AG337" s="551"/>
      <c r="AH337" s="551"/>
    </row>
    <row r="338" spans="1:34" s="272" customFormat="1" ht="54">
      <c r="A338" s="555" t="s">
        <v>685</v>
      </c>
      <c r="B338" s="556" t="s">
        <v>1130</v>
      </c>
      <c r="C338" s="560" t="s">
        <v>1235</v>
      </c>
      <c r="D338" s="569"/>
      <c r="E338" s="556" t="s">
        <v>15881</v>
      </c>
      <c r="F338" s="556" t="s">
        <v>685</v>
      </c>
      <c r="G338" s="556" t="s">
        <v>13459</v>
      </c>
      <c r="H338" s="557" t="s">
        <v>16432</v>
      </c>
      <c r="I338" s="558" t="s">
        <v>1602</v>
      </c>
      <c r="J338" s="558" t="s">
        <v>11478</v>
      </c>
      <c r="K338" s="563" t="s">
        <v>16433</v>
      </c>
      <c r="L338" s="563" t="s">
        <v>16434</v>
      </c>
      <c r="M338" s="563"/>
      <c r="N338" s="563"/>
      <c r="O338" s="563"/>
      <c r="P338" s="559"/>
      <c r="Q338" s="564"/>
      <c r="R338" s="556" t="s">
        <v>1235</v>
      </c>
      <c r="S338" s="561" t="s">
        <v>12891</v>
      </c>
      <c r="T338" s="561" t="s">
        <v>11477</v>
      </c>
      <c r="U338" s="562"/>
      <c r="V338" s="565">
        <v>115</v>
      </c>
      <c r="W338" s="566"/>
      <c r="X338" s="566">
        <v>0</v>
      </c>
      <c r="Y338" s="566"/>
      <c r="Z338" s="566"/>
      <c r="AA338" s="567"/>
      <c r="AB338" s="568" t="s">
        <v>16435</v>
      </c>
      <c r="AC338" s="551"/>
      <c r="AD338" s="551"/>
      <c r="AE338" s="551"/>
      <c r="AF338" s="551"/>
      <c r="AG338" s="551"/>
      <c r="AH338" s="551"/>
    </row>
    <row r="339" spans="1:34" s="272" customFormat="1" ht="67.5">
      <c r="A339" s="555" t="s">
        <v>684</v>
      </c>
      <c r="B339" s="556" t="s">
        <v>1130</v>
      </c>
      <c r="C339" s="560" t="s">
        <v>1228</v>
      </c>
      <c r="D339" s="569"/>
      <c r="E339" s="556" t="s">
        <v>15683</v>
      </c>
      <c r="F339" s="556" t="s">
        <v>684</v>
      </c>
      <c r="G339" s="556" t="s">
        <v>13459</v>
      </c>
      <c r="H339" s="557" t="s">
        <v>16436</v>
      </c>
      <c r="I339" s="558" t="s">
        <v>1601</v>
      </c>
      <c r="J339" s="558" t="s">
        <v>1587</v>
      </c>
      <c r="K339" s="563" t="s">
        <v>16437</v>
      </c>
      <c r="L339" s="563" t="s">
        <v>16438</v>
      </c>
      <c r="M339" s="563"/>
      <c r="N339" s="563"/>
      <c r="O339" s="563"/>
      <c r="P339" s="559"/>
      <c r="Q339" s="564"/>
      <c r="R339" s="556" t="s">
        <v>1228</v>
      </c>
      <c r="S339" s="561" t="s">
        <v>12781</v>
      </c>
      <c r="T339" s="561" t="s">
        <v>6746</v>
      </c>
      <c r="U339" s="562"/>
      <c r="V339" s="565">
        <v>114</v>
      </c>
      <c r="W339" s="566"/>
      <c r="X339" s="566">
        <v>0</v>
      </c>
      <c r="Y339" s="566"/>
      <c r="Z339" s="566"/>
      <c r="AA339" s="567"/>
      <c r="AB339" s="568" t="s">
        <v>16439</v>
      </c>
      <c r="AC339" s="551"/>
      <c r="AD339" s="551"/>
      <c r="AE339" s="551"/>
      <c r="AF339" s="551"/>
      <c r="AG339" s="551"/>
      <c r="AH339" s="551"/>
    </row>
    <row r="340" spans="1:34" s="272" customFormat="1" ht="54">
      <c r="A340" s="555" t="s">
        <v>687</v>
      </c>
      <c r="B340" s="556" t="s">
        <v>1130</v>
      </c>
      <c r="C340" s="560" t="s">
        <v>2325</v>
      </c>
      <c r="D340" s="569"/>
      <c r="E340" s="556" t="s">
        <v>15640</v>
      </c>
      <c r="F340" s="556" t="s">
        <v>687</v>
      </c>
      <c r="G340" s="556" t="s">
        <v>13459</v>
      </c>
      <c r="H340" s="557" t="s">
        <v>16440</v>
      </c>
      <c r="I340" s="558" t="s">
        <v>1604</v>
      </c>
      <c r="J340" s="558" t="s">
        <v>13842</v>
      </c>
      <c r="K340" s="563" t="s">
        <v>16441</v>
      </c>
      <c r="L340" s="563" t="s">
        <v>16442</v>
      </c>
      <c r="M340" s="563"/>
      <c r="N340" s="563"/>
      <c r="O340" s="563"/>
      <c r="P340" s="559"/>
      <c r="Q340" s="564"/>
      <c r="R340" s="556" t="s">
        <v>2325</v>
      </c>
      <c r="S340" s="561" t="s">
        <v>12715</v>
      </c>
      <c r="T340" s="561" t="s">
        <v>13740</v>
      </c>
      <c r="U340" s="562"/>
      <c r="V340" s="565">
        <v>120</v>
      </c>
      <c r="W340" s="566"/>
      <c r="X340" s="566">
        <v>0</v>
      </c>
      <c r="Y340" s="566"/>
      <c r="Z340" s="566"/>
      <c r="AA340" s="567"/>
      <c r="AB340" s="568" t="s">
        <v>16443</v>
      </c>
      <c r="AC340" s="551"/>
      <c r="AD340" s="551"/>
      <c r="AE340" s="551"/>
      <c r="AF340" s="551"/>
      <c r="AG340" s="551"/>
      <c r="AH340" s="551"/>
    </row>
    <row r="341" spans="1:34" s="272" customFormat="1" ht="108">
      <c r="A341" s="555" t="s">
        <v>800</v>
      </c>
      <c r="B341" s="556" t="s">
        <v>1133</v>
      </c>
      <c r="C341" s="560" t="s">
        <v>149</v>
      </c>
      <c r="D341" s="569"/>
      <c r="E341" s="556" t="s">
        <v>15640</v>
      </c>
      <c r="F341" s="556" t="s">
        <v>800</v>
      </c>
      <c r="G341" s="556" t="s">
        <v>13459</v>
      </c>
      <c r="H341" s="557" t="s">
        <v>15720</v>
      </c>
      <c r="I341" s="558" t="s">
        <v>1787</v>
      </c>
      <c r="J341" s="558" t="s">
        <v>13842</v>
      </c>
      <c r="K341" s="563" t="s">
        <v>16444</v>
      </c>
      <c r="L341" s="563" t="s">
        <v>16445</v>
      </c>
      <c r="M341" s="563"/>
      <c r="N341" s="563"/>
      <c r="O341" s="563"/>
      <c r="P341" s="559"/>
      <c r="Q341" s="564"/>
      <c r="R341" s="556" t="s">
        <v>149</v>
      </c>
      <c r="S341" s="561" t="s">
        <v>12715</v>
      </c>
      <c r="T341" s="561" t="s">
        <v>13740</v>
      </c>
      <c r="U341" s="562"/>
      <c r="V341" s="565">
        <v>556</v>
      </c>
      <c r="W341" s="566"/>
      <c r="X341" s="566">
        <v>0</v>
      </c>
      <c r="Y341" s="566"/>
      <c r="Z341" s="566"/>
      <c r="AA341" s="567"/>
      <c r="AB341" s="568" t="s">
        <v>15672</v>
      </c>
      <c r="AC341" s="551"/>
      <c r="AD341" s="551"/>
      <c r="AE341" s="551"/>
      <c r="AF341" s="551"/>
      <c r="AG341" s="551"/>
      <c r="AH341" s="551"/>
    </row>
    <row r="342" spans="1:34" s="272" customFormat="1" ht="40.5">
      <c r="A342" s="555" t="s">
        <v>1390</v>
      </c>
      <c r="B342" s="556" t="s">
        <v>1130</v>
      </c>
      <c r="C342" s="560" t="s">
        <v>2330</v>
      </c>
      <c r="D342" s="569"/>
      <c r="E342" s="556" t="s">
        <v>15640</v>
      </c>
      <c r="F342" s="556" t="s">
        <v>1390</v>
      </c>
      <c r="G342" s="556" t="s">
        <v>13459</v>
      </c>
      <c r="H342" s="557" t="s">
        <v>16446</v>
      </c>
      <c r="I342" s="558" t="s">
        <v>1619</v>
      </c>
      <c r="J342" s="558" t="s">
        <v>13844</v>
      </c>
      <c r="K342" s="563" t="s">
        <v>16447</v>
      </c>
      <c r="L342" s="563" t="s">
        <v>16448</v>
      </c>
      <c r="M342" s="563"/>
      <c r="N342" s="563"/>
      <c r="O342" s="563"/>
      <c r="P342" s="559"/>
      <c r="Q342" s="564"/>
      <c r="R342" s="556" t="s">
        <v>2330</v>
      </c>
      <c r="S342" s="561" t="s">
        <v>12715</v>
      </c>
      <c r="T342" s="561" t="s">
        <v>13742</v>
      </c>
      <c r="U342" s="562"/>
      <c r="V342" s="565">
        <v>150</v>
      </c>
      <c r="W342" s="566"/>
      <c r="X342" s="566">
        <v>0</v>
      </c>
      <c r="Y342" s="566"/>
      <c r="Z342" s="566"/>
      <c r="AA342" s="567"/>
      <c r="AB342" s="568" t="s">
        <v>16449</v>
      </c>
      <c r="AC342" s="551"/>
      <c r="AD342" s="551"/>
      <c r="AE342" s="551"/>
      <c r="AF342" s="551"/>
      <c r="AG342" s="551"/>
      <c r="AH342" s="551"/>
    </row>
    <row r="343" spans="1:34" s="272" customFormat="1" ht="81">
      <c r="A343" s="555" t="s">
        <v>699</v>
      </c>
      <c r="B343" s="556" t="s">
        <v>1130</v>
      </c>
      <c r="C343" s="560" t="s">
        <v>2164</v>
      </c>
      <c r="D343" s="569"/>
      <c r="E343" s="556" t="s">
        <v>15640</v>
      </c>
      <c r="F343" s="556" t="s">
        <v>699</v>
      </c>
      <c r="G343" s="556" t="s">
        <v>13459</v>
      </c>
      <c r="H343" s="557" t="s">
        <v>16450</v>
      </c>
      <c r="I343" s="558" t="s">
        <v>1619</v>
      </c>
      <c r="J343" s="558" t="s">
        <v>13844</v>
      </c>
      <c r="K343" s="563" t="s">
        <v>16451</v>
      </c>
      <c r="L343" s="563" t="s">
        <v>16452</v>
      </c>
      <c r="M343" s="563"/>
      <c r="N343" s="563"/>
      <c r="O343" s="563"/>
      <c r="P343" s="559"/>
      <c r="Q343" s="564"/>
      <c r="R343" s="556" t="s">
        <v>2164</v>
      </c>
      <c r="S343" s="561" t="s">
        <v>12715</v>
      </c>
      <c r="T343" s="561" t="s">
        <v>13742</v>
      </c>
      <c r="U343" s="562"/>
      <c r="V343" s="565">
        <v>151</v>
      </c>
      <c r="W343" s="566"/>
      <c r="X343" s="566">
        <v>0</v>
      </c>
      <c r="Y343" s="566"/>
      <c r="Z343" s="566"/>
      <c r="AA343" s="567"/>
      <c r="AB343" s="568" t="s">
        <v>16453</v>
      </c>
      <c r="AC343" s="551"/>
      <c r="AD343" s="551"/>
      <c r="AE343" s="551"/>
      <c r="AF343" s="551"/>
      <c r="AG343" s="551"/>
      <c r="AH343" s="551"/>
    </row>
    <row r="344" spans="1:34" s="272" customFormat="1" ht="81">
      <c r="A344" s="555" t="s">
        <v>774</v>
      </c>
      <c r="B344" s="556" t="s">
        <v>1131</v>
      </c>
      <c r="C344" s="560" t="s">
        <v>821</v>
      </c>
      <c r="D344" s="569"/>
      <c r="E344" s="556" t="s">
        <v>15725</v>
      </c>
      <c r="F344" s="556" t="s">
        <v>774</v>
      </c>
      <c r="G344" s="556" t="s">
        <v>13459</v>
      </c>
      <c r="H344" s="557" t="s">
        <v>15726</v>
      </c>
      <c r="I344" s="558" t="s">
        <v>1794</v>
      </c>
      <c r="J344" s="558" t="s">
        <v>8868</v>
      </c>
      <c r="K344" s="563" t="s">
        <v>16454</v>
      </c>
      <c r="L344" s="563" t="s">
        <v>16455</v>
      </c>
      <c r="M344" s="563"/>
      <c r="N344" s="563"/>
      <c r="O344" s="563"/>
      <c r="P344" s="559"/>
      <c r="Q344" s="564"/>
      <c r="R344" s="556" t="s">
        <v>821</v>
      </c>
      <c r="S344" s="561" t="s">
        <v>12825</v>
      </c>
      <c r="T344" s="561" t="s">
        <v>8867</v>
      </c>
      <c r="U344" s="562"/>
      <c r="V344" s="565">
        <v>449</v>
      </c>
      <c r="W344" s="566"/>
      <c r="X344" s="566">
        <v>0</v>
      </c>
      <c r="Y344" s="566"/>
      <c r="Z344" s="566"/>
      <c r="AA344" s="567"/>
      <c r="AB344" s="568" t="s">
        <v>15607</v>
      </c>
      <c r="AC344" s="551"/>
      <c r="AD344" s="551"/>
      <c r="AE344" s="551"/>
      <c r="AF344" s="551"/>
      <c r="AG344" s="551"/>
      <c r="AH344" s="551"/>
    </row>
    <row r="345" spans="1:34" s="272" customFormat="1" ht="27">
      <c r="A345" s="555" t="s">
        <v>703</v>
      </c>
      <c r="B345" s="556" t="s">
        <v>1130</v>
      </c>
      <c r="C345" s="560" t="s">
        <v>910</v>
      </c>
      <c r="D345" s="569"/>
      <c r="E345" s="556" t="s">
        <v>15693</v>
      </c>
      <c r="F345" s="556" t="s">
        <v>703</v>
      </c>
      <c r="G345" s="556" t="s">
        <v>13459</v>
      </c>
      <c r="H345" s="557" t="s">
        <v>16456</v>
      </c>
      <c r="I345" s="558" t="s">
        <v>1623</v>
      </c>
      <c r="J345" s="558" t="s">
        <v>1624</v>
      </c>
      <c r="K345" s="563" t="s">
        <v>16457</v>
      </c>
      <c r="L345" s="563" t="s">
        <v>16458</v>
      </c>
      <c r="M345" s="563"/>
      <c r="N345" s="563"/>
      <c r="O345" s="563"/>
      <c r="P345" s="559"/>
      <c r="Q345" s="564"/>
      <c r="R345" s="556" t="s">
        <v>910</v>
      </c>
      <c r="S345" s="561" t="s">
        <v>12899</v>
      </c>
      <c r="T345" s="561" t="s">
        <v>12095</v>
      </c>
      <c r="U345" s="562"/>
      <c r="V345" s="565">
        <v>159</v>
      </c>
      <c r="W345" s="566"/>
      <c r="X345" s="566">
        <v>0</v>
      </c>
      <c r="Y345" s="566"/>
      <c r="Z345" s="566"/>
      <c r="AA345" s="567"/>
      <c r="AB345" s="568" t="s">
        <v>16459</v>
      </c>
      <c r="AC345" s="551"/>
      <c r="AD345" s="551"/>
      <c r="AE345" s="551"/>
      <c r="AF345" s="551"/>
      <c r="AG345" s="551"/>
      <c r="AH345" s="551"/>
    </row>
    <row r="346" spans="1:34" s="272" customFormat="1" ht="54">
      <c r="A346" s="555" t="s">
        <v>704</v>
      </c>
      <c r="B346" s="556" t="s">
        <v>1130</v>
      </c>
      <c r="C346" s="560" t="s">
        <v>57</v>
      </c>
      <c r="D346" s="569"/>
      <c r="E346" s="556" t="s">
        <v>15683</v>
      </c>
      <c r="F346" s="556" t="s">
        <v>704</v>
      </c>
      <c r="G346" s="556" t="s">
        <v>13459</v>
      </c>
      <c r="H346" s="557" t="s">
        <v>16460</v>
      </c>
      <c r="I346" s="558" t="s">
        <v>1625</v>
      </c>
      <c r="J346" s="558" t="s">
        <v>1587</v>
      </c>
      <c r="K346" s="563" t="s">
        <v>16461</v>
      </c>
      <c r="L346" s="563" t="s">
        <v>16462</v>
      </c>
      <c r="M346" s="563"/>
      <c r="N346" s="563"/>
      <c r="O346" s="563"/>
      <c r="P346" s="559"/>
      <c r="Q346" s="564"/>
      <c r="R346" s="556" t="s">
        <v>57</v>
      </c>
      <c r="S346" s="561" t="s">
        <v>12781</v>
      </c>
      <c r="T346" s="561" t="s">
        <v>6746</v>
      </c>
      <c r="U346" s="562"/>
      <c r="V346" s="565">
        <v>160</v>
      </c>
      <c r="W346" s="566"/>
      <c r="X346" s="566">
        <v>0</v>
      </c>
      <c r="Y346" s="566"/>
      <c r="Z346" s="566"/>
      <c r="AA346" s="567"/>
      <c r="AB346" s="568" t="s">
        <v>16463</v>
      </c>
      <c r="AC346" s="551"/>
      <c r="AD346" s="551"/>
      <c r="AE346" s="551"/>
      <c r="AF346" s="551"/>
      <c r="AG346" s="551"/>
      <c r="AH346" s="551"/>
    </row>
    <row r="347" spans="1:34" s="272" customFormat="1" ht="94.5">
      <c r="A347" s="555" t="s">
        <v>702</v>
      </c>
      <c r="B347" s="556" t="s">
        <v>1130</v>
      </c>
      <c r="C347" s="560" t="s">
        <v>1621</v>
      </c>
      <c r="D347" s="569"/>
      <c r="E347" s="556" t="s">
        <v>15640</v>
      </c>
      <c r="F347" s="556" t="s">
        <v>702</v>
      </c>
      <c r="G347" s="556" t="s">
        <v>13459</v>
      </c>
      <c r="H347" s="557" t="s">
        <v>16464</v>
      </c>
      <c r="I347" s="558" t="s">
        <v>1622</v>
      </c>
      <c r="J347" s="558" t="s">
        <v>13844</v>
      </c>
      <c r="K347" s="563" t="s">
        <v>16465</v>
      </c>
      <c r="L347" s="563" t="s">
        <v>16466</v>
      </c>
      <c r="M347" s="563"/>
      <c r="N347" s="563"/>
      <c r="O347" s="563"/>
      <c r="P347" s="559"/>
      <c r="Q347" s="564"/>
      <c r="R347" s="556" t="s">
        <v>1621</v>
      </c>
      <c r="S347" s="561" t="s">
        <v>12715</v>
      </c>
      <c r="T347" s="561" t="s">
        <v>13742</v>
      </c>
      <c r="U347" s="562"/>
      <c r="V347" s="565">
        <v>155</v>
      </c>
      <c r="W347" s="566"/>
      <c r="X347" s="566">
        <v>0</v>
      </c>
      <c r="Y347" s="566"/>
      <c r="Z347" s="566"/>
      <c r="AA347" s="567"/>
      <c r="AB347" s="568" t="s">
        <v>16467</v>
      </c>
      <c r="AC347" s="551"/>
      <c r="AD347" s="551"/>
      <c r="AE347" s="551"/>
      <c r="AF347" s="551"/>
      <c r="AG347" s="551"/>
      <c r="AH347" s="551"/>
    </row>
    <row r="348" spans="1:34" s="272" customFormat="1" ht="81">
      <c r="A348" s="555" t="s">
        <v>1409</v>
      </c>
      <c r="B348" s="556" t="s">
        <v>1130</v>
      </c>
      <c r="C348" s="560" t="s">
        <v>1408</v>
      </c>
      <c r="D348" s="569"/>
      <c r="E348" s="556" t="s">
        <v>15920</v>
      </c>
      <c r="F348" s="556" t="s">
        <v>1409</v>
      </c>
      <c r="G348" s="556" t="s">
        <v>13459</v>
      </c>
      <c r="H348" s="557" t="s">
        <v>16468</v>
      </c>
      <c r="I348" s="558" t="s">
        <v>1578</v>
      </c>
      <c r="J348" s="558" t="s">
        <v>13080</v>
      </c>
      <c r="K348" s="563" t="s">
        <v>16469</v>
      </c>
      <c r="L348" s="563" t="s">
        <v>16470</v>
      </c>
      <c r="M348" s="563"/>
      <c r="N348" s="563"/>
      <c r="O348" s="563"/>
      <c r="P348" s="559"/>
      <c r="Q348" s="564"/>
      <c r="R348" s="556" t="s">
        <v>1408</v>
      </c>
      <c r="S348" s="561" t="s">
        <v>12789</v>
      </c>
      <c r="T348" s="561" t="s">
        <v>7108</v>
      </c>
      <c r="U348" s="562"/>
      <c r="V348" s="565">
        <v>223</v>
      </c>
      <c r="W348" s="566"/>
      <c r="X348" s="566">
        <v>0</v>
      </c>
      <c r="Y348" s="566"/>
      <c r="Z348" s="566"/>
      <c r="AA348" s="567"/>
      <c r="AB348" s="568" t="s">
        <v>16471</v>
      </c>
      <c r="AC348" s="551"/>
      <c r="AD348" s="551"/>
      <c r="AE348" s="551"/>
      <c r="AF348" s="551"/>
      <c r="AG348" s="551"/>
      <c r="AH348" s="551"/>
    </row>
    <row r="349" spans="1:34" s="272" customFormat="1" ht="54">
      <c r="A349" s="555" t="s">
        <v>726</v>
      </c>
      <c r="B349" s="556" t="s">
        <v>1130</v>
      </c>
      <c r="C349" s="560" t="s">
        <v>2474</v>
      </c>
      <c r="D349" s="569"/>
      <c r="E349" s="556" t="s">
        <v>15920</v>
      </c>
      <c r="F349" s="556" t="s">
        <v>726</v>
      </c>
      <c r="G349" s="556" t="s">
        <v>13459</v>
      </c>
      <c r="H349" s="557" t="s">
        <v>16472</v>
      </c>
      <c r="I349" s="558" t="s">
        <v>1658</v>
      </c>
      <c r="J349" s="558" t="s">
        <v>13087</v>
      </c>
      <c r="K349" s="563" t="s">
        <v>16473</v>
      </c>
      <c r="L349" s="563" t="s">
        <v>16474</v>
      </c>
      <c r="M349" s="563"/>
      <c r="N349" s="563"/>
      <c r="O349" s="563"/>
      <c r="P349" s="559"/>
      <c r="Q349" s="564"/>
      <c r="R349" s="556" t="s">
        <v>2474</v>
      </c>
      <c r="S349" s="561" t="s">
        <v>12789</v>
      </c>
      <c r="T349" s="561" t="s">
        <v>7112</v>
      </c>
      <c r="U349" s="562"/>
      <c r="V349" s="565">
        <v>224</v>
      </c>
      <c r="W349" s="566"/>
      <c r="X349" s="566">
        <v>0</v>
      </c>
      <c r="Y349" s="566"/>
      <c r="Z349" s="566"/>
      <c r="AA349" s="567"/>
      <c r="AB349" s="568" t="s">
        <v>16475</v>
      </c>
      <c r="AC349" s="551"/>
      <c r="AD349" s="551"/>
      <c r="AE349" s="551"/>
      <c r="AF349" s="551"/>
      <c r="AG349" s="551"/>
      <c r="AH349" s="551"/>
    </row>
    <row r="350" spans="1:34" s="272" customFormat="1" ht="40.5">
      <c r="A350" s="555" t="s">
        <v>764</v>
      </c>
      <c r="B350" s="556" t="s">
        <v>1132</v>
      </c>
      <c r="C350" s="560" t="s">
        <v>1747</v>
      </c>
      <c r="D350" s="569"/>
      <c r="E350" s="556" t="s">
        <v>15693</v>
      </c>
      <c r="F350" s="556" t="s">
        <v>764</v>
      </c>
      <c r="G350" s="556" t="s">
        <v>13459</v>
      </c>
      <c r="H350" s="557" t="s">
        <v>16476</v>
      </c>
      <c r="I350" s="558" t="s">
        <v>1748</v>
      </c>
      <c r="J350" s="558" t="s">
        <v>1749</v>
      </c>
      <c r="K350" s="563" t="s">
        <v>16477</v>
      </c>
      <c r="L350" s="563" t="s">
        <v>16478</v>
      </c>
      <c r="M350" s="563"/>
      <c r="N350" s="563"/>
      <c r="O350" s="563"/>
      <c r="P350" s="559"/>
      <c r="Q350" s="564"/>
      <c r="R350" s="556" t="s">
        <v>1747</v>
      </c>
      <c r="S350" s="561" t="s">
        <v>12899</v>
      </c>
      <c r="T350" s="561" t="s">
        <v>12145</v>
      </c>
      <c r="U350" s="562"/>
      <c r="V350" s="565">
        <v>372</v>
      </c>
      <c r="W350" s="566"/>
      <c r="X350" s="566">
        <v>0</v>
      </c>
      <c r="Y350" s="566"/>
      <c r="Z350" s="566"/>
      <c r="AA350" s="567"/>
      <c r="AB350" s="568" t="s">
        <v>16479</v>
      </c>
      <c r="AC350" s="551"/>
      <c r="AD350" s="551"/>
      <c r="AE350" s="551"/>
      <c r="AF350" s="551"/>
      <c r="AG350" s="551"/>
      <c r="AH350" s="551"/>
    </row>
    <row r="351" spans="1:34" s="272" customFormat="1" ht="67.5">
      <c r="A351" s="555" t="s">
        <v>788</v>
      </c>
      <c r="B351" s="556" t="s">
        <v>1131</v>
      </c>
      <c r="C351" s="560" t="s">
        <v>1031</v>
      </c>
      <c r="D351" s="569"/>
      <c r="E351" s="556" t="s">
        <v>15767</v>
      </c>
      <c r="F351" s="556" t="s">
        <v>788</v>
      </c>
      <c r="G351" s="556" t="s">
        <v>13459</v>
      </c>
      <c r="H351" s="557" t="s">
        <v>15768</v>
      </c>
      <c r="I351" s="558" t="s">
        <v>1810</v>
      </c>
      <c r="J351" s="558" t="s">
        <v>1811</v>
      </c>
      <c r="K351" s="563" t="s">
        <v>16480</v>
      </c>
      <c r="L351" s="563" t="s">
        <v>16481</v>
      </c>
      <c r="M351" s="563"/>
      <c r="N351" s="563"/>
      <c r="O351" s="563"/>
      <c r="P351" s="559"/>
      <c r="Q351" s="564"/>
      <c r="R351" s="556" t="s">
        <v>1031</v>
      </c>
      <c r="S351" s="561" t="s">
        <v>12884</v>
      </c>
      <c r="T351" s="561" t="s">
        <v>11361</v>
      </c>
      <c r="U351" s="562"/>
      <c r="V351" s="565">
        <v>504</v>
      </c>
      <c r="W351" s="566"/>
      <c r="X351" s="566">
        <v>0</v>
      </c>
      <c r="Y351" s="566"/>
      <c r="Z351" s="566"/>
      <c r="AA351" s="567"/>
      <c r="AB351" s="568" t="s">
        <v>15615</v>
      </c>
      <c r="AC351" s="551"/>
      <c r="AD351" s="551"/>
      <c r="AE351" s="551"/>
      <c r="AF351" s="551"/>
      <c r="AG351" s="551"/>
      <c r="AH351" s="551"/>
    </row>
    <row r="352" spans="1:34" s="272" customFormat="1" ht="67.5">
      <c r="A352" s="555" t="s">
        <v>727</v>
      </c>
      <c r="B352" s="556" t="s">
        <v>1130</v>
      </c>
      <c r="C352" s="560" t="s">
        <v>12645</v>
      </c>
      <c r="D352" s="569"/>
      <c r="E352" s="556" t="s">
        <v>16482</v>
      </c>
      <c r="F352" s="556" t="s">
        <v>727</v>
      </c>
      <c r="G352" s="556" t="s">
        <v>13459</v>
      </c>
      <c r="H352" s="557" t="s">
        <v>16483</v>
      </c>
      <c r="I352" s="558" t="s">
        <v>1659</v>
      </c>
      <c r="J352" s="558" t="s">
        <v>4719</v>
      </c>
      <c r="K352" s="563" t="s">
        <v>16484</v>
      </c>
      <c r="L352" s="563" t="s">
        <v>16485</v>
      </c>
      <c r="M352" s="563"/>
      <c r="N352" s="563"/>
      <c r="O352" s="563"/>
      <c r="P352" s="559"/>
      <c r="Q352" s="564"/>
      <c r="R352" s="556" t="s">
        <v>12645</v>
      </c>
      <c r="S352" s="561" t="s">
        <v>12735</v>
      </c>
      <c r="T352" s="561" t="s">
        <v>4718</v>
      </c>
      <c r="U352" s="562"/>
      <c r="V352" s="565">
        <v>229</v>
      </c>
      <c r="W352" s="566"/>
      <c r="X352" s="566">
        <v>0</v>
      </c>
      <c r="Y352" s="566"/>
      <c r="Z352" s="566"/>
      <c r="AA352" s="567"/>
      <c r="AB352" s="568" t="s">
        <v>16486</v>
      </c>
      <c r="AC352" s="551"/>
      <c r="AD352" s="551"/>
      <c r="AE352" s="551"/>
      <c r="AF352" s="551"/>
      <c r="AG352" s="551"/>
      <c r="AH352" s="551"/>
    </row>
    <row r="353" spans="1:34" s="272" customFormat="1" ht="81">
      <c r="A353" s="555" t="s">
        <v>733</v>
      </c>
      <c r="B353" s="556" t="s">
        <v>1130</v>
      </c>
      <c r="C353" s="560" t="s">
        <v>2235</v>
      </c>
      <c r="D353" s="569"/>
      <c r="E353" s="556" t="s">
        <v>15640</v>
      </c>
      <c r="F353" s="556" t="s">
        <v>733</v>
      </c>
      <c r="G353" s="556" t="s">
        <v>13459</v>
      </c>
      <c r="H353" s="557" t="s">
        <v>16487</v>
      </c>
      <c r="I353" s="558" t="s">
        <v>1667</v>
      </c>
      <c r="J353" s="558" t="s">
        <v>13849</v>
      </c>
      <c r="K353" s="563" t="s">
        <v>16488</v>
      </c>
      <c r="L353" s="563" t="s">
        <v>16489</v>
      </c>
      <c r="M353" s="563"/>
      <c r="N353" s="563"/>
      <c r="O353" s="563"/>
      <c r="P353" s="559"/>
      <c r="Q353" s="564"/>
      <c r="R353" s="556" t="s">
        <v>2235</v>
      </c>
      <c r="S353" s="561" t="s">
        <v>12715</v>
      </c>
      <c r="T353" s="561" t="s">
        <v>13747</v>
      </c>
      <c r="U353" s="562"/>
      <c r="V353" s="565">
        <v>90</v>
      </c>
      <c r="W353" s="566"/>
      <c r="X353" s="566">
        <v>0</v>
      </c>
      <c r="Y353" s="566"/>
      <c r="Z353" s="566"/>
      <c r="AA353" s="567"/>
      <c r="AB353" s="568" t="s">
        <v>16490</v>
      </c>
      <c r="AC353" s="551"/>
      <c r="AD353" s="551"/>
      <c r="AE353" s="551"/>
      <c r="AF353" s="551"/>
      <c r="AG353" s="551"/>
      <c r="AH353" s="551"/>
    </row>
    <row r="354" spans="1:34" s="272" customFormat="1" ht="94.5">
      <c r="A354" s="555" t="s">
        <v>1814</v>
      </c>
      <c r="B354" s="556" t="s">
        <v>1131</v>
      </c>
      <c r="C354" s="560" t="s">
        <v>1813</v>
      </c>
      <c r="D354" s="569"/>
      <c r="E354" s="556" t="s">
        <v>15640</v>
      </c>
      <c r="F354" s="556" t="s">
        <v>1814</v>
      </c>
      <c r="G354" s="556" t="s">
        <v>13459</v>
      </c>
      <c r="H354" s="557" t="s">
        <v>16491</v>
      </c>
      <c r="I354" s="558" t="s">
        <v>2477</v>
      </c>
      <c r="J354" s="558" t="s">
        <v>13851</v>
      </c>
      <c r="K354" s="563" t="s">
        <v>16492</v>
      </c>
      <c r="L354" s="563" t="s">
        <v>16493</v>
      </c>
      <c r="M354" s="563"/>
      <c r="N354" s="563"/>
      <c r="O354" s="563"/>
      <c r="P354" s="559"/>
      <c r="Q354" s="564"/>
      <c r="R354" s="556" t="s">
        <v>1813</v>
      </c>
      <c r="S354" s="561" t="s">
        <v>12715</v>
      </c>
      <c r="T354" s="561" t="s">
        <v>13749</v>
      </c>
      <c r="U354" s="562"/>
      <c r="V354" s="565">
        <v>429</v>
      </c>
      <c r="W354" s="566"/>
      <c r="X354" s="566">
        <v>0</v>
      </c>
      <c r="Y354" s="566"/>
      <c r="Z354" s="566"/>
      <c r="AA354" s="567"/>
      <c r="AB354" s="568" t="s">
        <v>16494</v>
      </c>
      <c r="AC354" s="551"/>
      <c r="AD354" s="551"/>
      <c r="AE354" s="551"/>
      <c r="AF354" s="551"/>
      <c r="AG354" s="551"/>
      <c r="AH354" s="551"/>
    </row>
    <row r="355" spans="1:34" s="272" customFormat="1" ht="94.5">
      <c r="A355" s="555" t="s">
        <v>790</v>
      </c>
      <c r="B355" s="556" t="s">
        <v>1131</v>
      </c>
      <c r="C355" s="560" t="s">
        <v>2183</v>
      </c>
      <c r="D355" s="569"/>
      <c r="E355" s="556" t="s">
        <v>15640</v>
      </c>
      <c r="F355" s="556" t="s">
        <v>790</v>
      </c>
      <c r="G355" s="556" t="s">
        <v>13459</v>
      </c>
      <c r="H355" s="557" t="s">
        <v>15779</v>
      </c>
      <c r="I355" s="558" t="s">
        <v>2477</v>
      </c>
      <c r="J355" s="558" t="s">
        <v>13851</v>
      </c>
      <c r="K355" s="563" t="s">
        <v>16495</v>
      </c>
      <c r="L355" s="563" t="s">
        <v>16496</v>
      </c>
      <c r="M355" s="563"/>
      <c r="N355" s="563"/>
      <c r="O355" s="563"/>
      <c r="P355" s="559"/>
      <c r="Q355" s="564"/>
      <c r="R355" s="556" t="s">
        <v>2183</v>
      </c>
      <c r="S355" s="561" t="s">
        <v>12715</v>
      </c>
      <c r="T355" s="561" t="s">
        <v>13749</v>
      </c>
      <c r="U355" s="562"/>
      <c r="V355" s="565">
        <v>520</v>
      </c>
      <c r="W355" s="566"/>
      <c r="X355" s="566">
        <v>0</v>
      </c>
      <c r="Y355" s="566"/>
      <c r="Z355" s="566"/>
      <c r="AA355" s="567"/>
      <c r="AB355" s="568" t="s">
        <v>15781</v>
      </c>
      <c r="AC355" s="551"/>
      <c r="AD355" s="551"/>
      <c r="AE355" s="551"/>
      <c r="AF355" s="551"/>
      <c r="AG355" s="551"/>
      <c r="AH355" s="551"/>
    </row>
    <row r="356" spans="1:34" s="272" customFormat="1" ht="67.5">
      <c r="A356" s="555" t="s">
        <v>791</v>
      </c>
      <c r="B356" s="556" t="s">
        <v>1131</v>
      </c>
      <c r="C356" s="560" t="s">
        <v>2370</v>
      </c>
      <c r="D356" s="569"/>
      <c r="E356" s="556" t="s">
        <v>15640</v>
      </c>
      <c r="F356" s="556" t="s">
        <v>791</v>
      </c>
      <c r="G356" s="556" t="s">
        <v>13459</v>
      </c>
      <c r="H356" s="557" t="s">
        <v>15782</v>
      </c>
      <c r="I356" s="558" t="s">
        <v>2477</v>
      </c>
      <c r="J356" s="558" t="s">
        <v>13851</v>
      </c>
      <c r="K356" s="563" t="s">
        <v>16497</v>
      </c>
      <c r="L356" s="563" t="s">
        <v>16498</v>
      </c>
      <c r="M356" s="563"/>
      <c r="N356" s="563"/>
      <c r="O356" s="563"/>
      <c r="P356" s="559"/>
      <c r="Q356" s="564"/>
      <c r="R356" s="556" t="s">
        <v>2370</v>
      </c>
      <c r="S356" s="561" t="s">
        <v>12715</v>
      </c>
      <c r="T356" s="561" t="s">
        <v>13749</v>
      </c>
      <c r="U356" s="562"/>
      <c r="V356" s="565">
        <v>524</v>
      </c>
      <c r="W356" s="566"/>
      <c r="X356" s="566">
        <v>0</v>
      </c>
      <c r="Y356" s="566"/>
      <c r="Z356" s="566"/>
      <c r="AA356" s="567"/>
      <c r="AB356" s="568" t="s">
        <v>15641</v>
      </c>
      <c r="AC356" s="551"/>
      <c r="AD356" s="551"/>
      <c r="AE356" s="551"/>
      <c r="AF356" s="551"/>
      <c r="AG356" s="551"/>
      <c r="AH356" s="551"/>
    </row>
    <row r="357" spans="1:34" s="272" customFormat="1" ht="94.5">
      <c r="A357" s="555" t="s">
        <v>746</v>
      </c>
      <c r="B357" s="556" t="s">
        <v>1130</v>
      </c>
      <c r="C357" s="560" t="s">
        <v>2527</v>
      </c>
      <c r="D357" s="569"/>
      <c r="E357" s="556" t="s">
        <v>15640</v>
      </c>
      <c r="F357" s="556" t="s">
        <v>746</v>
      </c>
      <c r="G357" s="556" t="s">
        <v>13459</v>
      </c>
      <c r="H357" s="557" t="s">
        <v>16499</v>
      </c>
      <c r="I357" s="558" t="s">
        <v>1698</v>
      </c>
      <c r="J357" s="558" t="s">
        <v>13841</v>
      </c>
      <c r="K357" s="563" t="s">
        <v>16500</v>
      </c>
      <c r="L357" s="563" t="s">
        <v>16501</v>
      </c>
      <c r="M357" s="563"/>
      <c r="N357" s="563"/>
      <c r="O357" s="563"/>
      <c r="P357" s="559"/>
      <c r="Q357" s="564"/>
      <c r="R357" s="556" t="s">
        <v>2527</v>
      </c>
      <c r="S357" s="561" t="s">
        <v>12715</v>
      </c>
      <c r="T357" s="561" t="s">
        <v>13739</v>
      </c>
      <c r="U357" s="562"/>
      <c r="V357" s="565">
        <v>88</v>
      </c>
      <c r="W357" s="566"/>
      <c r="X357" s="566">
        <v>0</v>
      </c>
      <c r="Y357" s="566"/>
      <c r="Z357" s="566"/>
      <c r="AA357" s="567"/>
      <c r="AB357" s="568" t="s">
        <v>16502</v>
      </c>
      <c r="AC357" s="551"/>
      <c r="AD357" s="551"/>
      <c r="AE357" s="551"/>
      <c r="AF357" s="551"/>
      <c r="AG357" s="551"/>
      <c r="AH357" s="551"/>
    </row>
    <row r="358" spans="1:34" s="272" customFormat="1" ht="94.5">
      <c r="A358" s="555" t="s">
        <v>393</v>
      </c>
      <c r="B358" s="556" t="s">
        <v>1133</v>
      </c>
      <c r="C358" s="560" t="s">
        <v>392</v>
      </c>
      <c r="D358" s="569"/>
      <c r="E358" s="556" t="s">
        <v>15640</v>
      </c>
      <c r="F358" s="556" t="s">
        <v>393</v>
      </c>
      <c r="G358" s="556" t="s">
        <v>13459</v>
      </c>
      <c r="H358" s="557" t="s">
        <v>15806</v>
      </c>
      <c r="I358" s="558" t="s">
        <v>1787</v>
      </c>
      <c r="J358" s="558" t="s">
        <v>13842</v>
      </c>
      <c r="K358" s="563" t="s">
        <v>16503</v>
      </c>
      <c r="L358" s="563" t="s">
        <v>16504</v>
      </c>
      <c r="M358" s="563"/>
      <c r="N358" s="563"/>
      <c r="O358" s="563"/>
      <c r="P358" s="559"/>
      <c r="Q358" s="564"/>
      <c r="R358" s="556" t="s">
        <v>392</v>
      </c>
      <c r="S358" s="561" t="s">
        <v>12715</v>
      </c>
      <c r="T358" s="561" t="s">
        <v>13740</v>
      </c>
      <c r="U358" s="562"/>
      <c r="V358" s="565">
        <v>558</v>
      </c>
      <c r="W358" s="566"/>
      <c r="X358" s="566">
        <v>0</v>
      </c>
      <c r="Y358" s="566"/>
      <c r="Z358" s="566"/>
      <c r="AA358" s="567"/>
      <c r="AB358" s="568" t="s">
        <v>15808</v>
      </c>
      <c r="AC358" s="551"/>
      <c r="AD358" s="551"/>
      <c r="AE358" s="551"/>
      <c r="AF358" s="551"/>
      <c r="AG358" s="551"/>
      <c r="AH358" s="551"/>
    </row>
    <row r="359" spans="1:34" s="272" customFormat="1" ht="54">
      <c r="A359" s="555" t="s">
        <v>1326</v>
      </c>
      <c r="B359" s="556" t="s">
        <v>1131</v>
      </c>
      <c r="C359" s="560" t="s">
        <v>2367</v>
      </c>
      <c r="D359" s="569"/>
      <c r="E359" s="556" t="s">
        <v>15731</v>
      </c>
      <c r="F359" s="556" t="s">
        <v>1326</v>
      </c>
      <c r="G359" s="556" t="s">
        <v>13459</v>
      </c>
      <c r="H359" s="557" t="s">
        <v>16505</v>
      </c>
      <c r="I359" s="558" t="s">
        <v>1779</v>
      </c>
      <c r="J359" s="558" t="s">
        <v>1783</v>
      </c>
      <c r="K359" s="563" t="s">
        <v>16174</v>
      </c>
      <c r="L359" s="563" t="s">
        <v>16506</v>
      </c>
      <c r="M359" s="563"/>
      <c r="N359" s="563"/>
      <c r="O359" s="563"/>
      <c r="P359" s="559"/>
      <c r="Q359" s="564"/>
      <c r="R359" s="556" t="s">
        <v>2367</v>
      </c>
      <c r="S359" s="561" t="s">
        <v>12698</v>
      </c>
      <c r="T359" s="561" t="s">
        <v>3496</v>
      </c>
      <c r="U359" s="562"/>
      <c r="V359" s="565">
        <v>450</v>
      </c>
      <c r="W359" s="566"/>
      <c r="X359" s="566">
        <v>0</v>
      </c>
      <c r="Y359" s="566"/>
      <c r="Z359" s="566"/>
      <c r="AA359" s="567"/>
      <c r="AB359" s="568" t="s">
        <v>16507</v>
      </c>
      <c r="AC359" s="551"/>
      <c r="AD359" s="551"/>
      <c r="AE359" s="551"/>
      <c r="AF359" s="551"/>
      <c r="AG359" s="551"/>
      <c r="AH359" s="551"/>
    </row>
    <row r="360" spans="1:34" s="272" customFormat="1" ht="67.5">
      <c r="A360" s="555" t="s">
        <v>14041</v>
      </c>
      <c r="B360" s="556" t="s">
        <v>1133</v>
      </c>
      <c r="C360" s="560" t="s">
        <v>2159</v>
      </c>
      <c r="D360" s="569"/>
      <c r="E360" s="556" t="s">
        <v>15640</v>
      </c>
      <c r="F360" s="556" t="s">
        <v>14041</v>
      </c>
      <c r="G360" s="556" t="s">
        <v>13459</v>
      </c>
      <c r="H360" s="557"/>
      <c r="I360" s="558" t="s">
        <v>1772</v>
      </c>
      <c r="J360" s="558" t="s">
        <v>13826</v>
      </c>
      <c r="K360" s="563"/>
      <c r="L360" s="563"/>
      <c r="M360" s="563"/>
      <c r="N360" s="563"/>
      <c r="O360" s="563"/>
      <c r="P360" s="559"/>
      <c r="Q360" s="564"/>
      <c r="R360" s="556" t="s">
        <v>2159</v>
      </c>
      <c r="S360" s="561" t="s">
        <v>12715</v>
      </c>
      <c r="T360" s="561" t="s">
        <v>13724</v>
      </c>
      <c r="U360" s="562"/>
      <c r="V360" s="565">
        <v>551</v>
      </c>
      <c r="W360" s="566"/>
      <c r="X360" s="566">
        <v>0</v>
      </c>
      <c r="Y360" s="566"/>
      <c r="Z360" s="566"/>
      <c r="AA360" s="567"/>
      <c r="AB360" s="568" t="s">
        <v>16508</v>
      </c>
      <c r="AC360" s="551"/>
      <c r="AD360" s="551"/>
      <c r="AE360" s="551"/>
      <c r="AF360" s="551"/>
      <c r="AG360" s="551"/>
      <c r="AH360" s="551"/>
    </row>
    <row r="361" spans="1:34" s="272" customFormat="1" ht="67.5">
      <c r="A361" s="555" t="s">
        <v>799</v>
      </c>
      <c r="B361" s="556" t="s">
        <v>1133</v>
      </c>
      <c r="C361" s="560" t="s">
        <v>1382</v>
      </c>
      <c r="D361" s="569"/>
      <c r="E361" s="556" t="s">
        <v>15683</v>
      </c>
      <c r="F361" s="556" t="s">
        <v>799</v>
      </c>
      <c r="G361" s="556" t="s">
        <v>13459</v>
      </c>
      <c r="H361" s="557" t="s">
        <v>16509</v>
      </c>
      <c r="I361" s="558" t="s">
        <v>2151</v>
      </c>
      <c r="J361" s="558" t="s">
        <v>1582</v>
      </c>
      <c r="K361" s="563" t="s">
        <v>16510</v>
      </c>
      <c r="L361" s="563" t="s">
        <v>16511</v>
      </c>
      <c r="M361" s="563"/>
      <c r="N361" s="563"/>
      <c r="O361" s="563"/>
      <c r="P361" s="559"/>
      <c r="Q361" s="564"/>
      <c r="R361" s="556" t="s">
        <v>1382</v>
      </c>
      <c r="S361" s="561" t="s">
        <v>12781</v>
      </c>
      <c r="T361" s="561" t="s">
        <v>6783</v>
      </c>
      <c r="U361" s="562"/>
      <c r="V361" s="565">
        <v>572</v>
      </c>
      <c r="W361" s="566"/>
      <c r="X361" s="566">
        <v>0</v>
      </c>
      <c r="Y361" s="566"/>
      <c r="Z361" s="566"/>
      <c r="AA361" s="567"/>
      <c r="AB361" s="568" t="s">
        <v>16512</v>
      </c>
      <c r="AC361" s="551"/>
      <c r="AD361" s="551"/>
      <c r="AE361" s="551"/>
      <c r="AF361" s="551"/>
      <c r="AG361" s="551"/>
      <c r="AH361" s="551"/>
    </row>
    <row r="362" spans="1:34" s="272" customFormat="1" ht="54">
      <c r="A362" s="555" t="s">
        <v>773</v>
      </c>
      <c r="B362" s="556" t="s">
        <v>1131</v>
      </c>
      <c r="C362" s="560" t="s">
        <v>1327</v>
      </c>
      <c r="D362" s="569"/>
      <c r="E362" s="556" t="s">
        <v>15640</v>
      </c>
      <c r="F362" s="556" t="s">
        <v>773</v>
      </c>
      <c r="G362" s="556" t="s">
        <v>13459</v>
      </c>
      <c r="H362" s="557" t="s">
        <v>15722</v>
      </c>
      <c r="I362" s="558" t="s">
        <v>1789</v>
      </c>
      <c r="J362" s="558" t="s">
        <v>13826</v>
      </c>
      <c r="K362" s="563" t="s">
        <v>16513</v>
      </c>
      <c r="L362" s="563" t="s">
        <v>16514</v>
      </c>
      <c r="M362" s="563"/>
      <c r="N362" s="563"/>
      <c r="O362" s="563"/>
      <c r="P362" s="559"/>
      <c r="Q362" s="564"/>
      <c r="R362" s="556" t="s">
        <v>1327</v>
      </c>
      <c r="S362" s="561" t="s">
        <v>12715</v>
      </c>
      <c r="T362" s="561" t="s">
        <v>13724</v>
      </c>
      <c r="U362" s="562"/>
      <c r="V362" s="565">
        <v>395</v>
      </c>
      <c r="W362" s="566"/>
      <c r="X362" s="566">
        <v>0</v>
      </c>
      <c r="Y362" s="566"/>
      <c r="Z362" s="566"/>
      <c r="AA362" s="567"/>
      <c r="AB362" s="568" t="s">
        <v>15724</v>
      </c>
      <c r="AC362" s="551"/>
      <c r="AD362" s="551"/>
      <c r="AE362" s="551"/>
      <c r="AF362" s="551"/>
      <c r="AG362" s="551"/>
      <c r="AH362" s="551"/>
    </row>
    <row r="363" spans="1:34" s="272" customFormat="1" ht="54">
      <c r="A363" s="555" t="s">
        <v>754</v>
      </c>
      <c r="B363" s="556" t="s">
        <v>1132</v>
      </c>
      <c r="C363" s="560" t="s">
        <v>47</v>
      </c>
      <c r="D363" s="569"/>
      <c r="E363" s="556" t="s">
        <v>15731</v>
      </c>
      <c r="F363" s="556" t="s">
        <v>754</v>
      </c>
      <c r="G363" s="556" t="s">
        <v>13459</v>
      </c>
      <c r="H363" s="557" t="s">
        <v>16515</v>
      </c>
      <c r="I363" s="558" t="s">
        <v>1732</v>
      </c>
      <c r="J363" s="558" t="s">
        <v>1554</v>
      </c>
      <c r="K363" s="563" t="s">
        <v>16516</v>
      </c>
      <c r="L363" s="563" t="s">
        <v>16517</v>
      </c>
      <c r="M363" s="563"/>
      <c r="N363" s="563"/>
      <c r="O363" s="563"/>
      <c r="P363" s="559"/>
      <c r="Q363" s="564"/>
      <c r="R363" s="556" t="s">
        <v>47</v>
      </c>
      <c r="S363" s="561" t="s">
        <v>12698</v>
      </c>
      <c r="T363" s="561" t="s">
        <v>3471</v>
      </c>
      <c r="U363" s="562"/>
      <c r="V363" s="565">
        <v>341</v>
      </c>
      <c r="W363" s="566"/>
      <c r="X363" s="566">
        <v>0</v>
      </c>
      <c r="Y363" s="566"/>
      <c r="Z363" s="566"/>
      <c r="AA363" s="567"/>
      <c r="AB363" s="568" t="s">
        <v>16518</v>
      </c>
      <c r="AC363" s="551"/>
      <c r="AD363" s="551"/>
      <c r="AE363" s="551"/>
      <c r="AF363" s="551"/>
      <c r="AG363" s="551"/>
      <c r="AH363" s="551"/>
    </row>
    <row r="364" spans="1:34" s="272" customFormat="1" ht="54">
      <c r="A364" s="555" t="s">
        <v>700</v>
      </c>
      <c r="B364" s="556" t="s">
        <v>1130</v>
      </c>
      <c r="C364" s="560" t="s">
        <v>56</v>
      </c>
      <c r="D364" s="569"/>
      <c r="E364" s="556" t="s">
        <v>15920</v>
      </c>
      <c r="F364" s="556" t="s">
        <v>700</v>
      </c>
      <c r="G364" s="556" t="s">
        <v>13459</v>
      </c>
      <c r="H364" s="557" t="s">
        <v>16519</v>
      </c>
      <c r="I364" s="558" t="s">
        <v>1620</v>
      </c>
      <c r="J364" s="558" t="s">
        <v>13081</v>
      </c>
      <c r="K364" s="563" t="s">
        <v>16520</v>
      </c>
      <c r="L364" s="563" t="s">
        <v>16521</v>
      </c>
      <c r="M364" s="563"/>
      <c r="N364" s="563"/>
      <c r="O364" s="563"/>
      <c r="P364" s="559"/>
      <c r="Q364" s="564"/>
      <c r="R364" s="556" t="s">
        <v>56</v>
      </c>
      <c r="S364" s="561" t="s">
        <v>12789</v>
      </c>
      <c r="T364" s="561" t="s">
        <v>7121</v>
      </c>
      <c r="U364" s="562"/>
      <c r="V364" s="565">
        <v>153</v>
      </c>
      <c r="W364" s="566"/>
      <c r="X364" s="566">
        <v>0</v>
      </c>
      <c r="Y364" s="566"/>
      <c r="Z364" s="566"/>
      <c r="AA364" s="567"/>
      <c r="AB364" s="568" t="s">
        <v>16522</v>
      </c>
      <c r="AC364" s="551"/>
      <c r="AD364" s="551"/>
      <c r="AE364" s="551"/>
      <c r="AF364" s="551"/>
      <c r="AG364" s="551"/>
      <c r="AH364" s="551"/>
    </row>
    <row r="365" spans="1:34" s="272" customFormat="1" ht="40.5">
      <c r="A365" s="555" t="s">
        <v>725</v>
      </c>
      <c r="B365" s="556" t="s">
        <v>1130</v>
      </c>
      <c r="C365" s="560" t="s">
        <v>1165</v>
      </c>
      <c r="D365" s="569"/>
      <c r="E365" s="556" t="s">
        <v>15693</v>
      </c>
      <c r="F365" s="556" t="s">
        <v>725</v>
      </c>
      <c r="G365" s="556" t="s">
        <v>13459</v>
      </c>
      <c r="H365" s="557" t="s">
        <v>16523</v>
      </c>
      <c r="I365" s="558" t="s">
        <v>1654</v>
      </c>
      <c r="J365" s="558" t="s">
        <v>1655</v>
      </c>
      <c r="K365" s="563" t="s">
        <v>16524</v>
      </c>
      <c r="L365" s="563" t="s">
        <v>16525</v>
      </c>
      <c r="M365" s="563"/>
      <c r="N365" s="563"/>
      <c r="O365" s="563"/>
      <c r="P365" s="559"/>
      <c r="Q365" s="564"/>
      <c r="R365" s="556" t="s">
        <v>1165</v>
      </c>
      <c r="S365" s="561" t="s">
        <v>12899</v>
      </c>
      <c r="T365" s="561" t="s">
        <v>12154</v>
      </c>
      <c r="U365" s="562"/>
      <c r="V365" s="565">
        <v>217</v>
      </c>
      <c r="W365" s="566"/>
      <c r="X365" s="566">
        <v>0</v>
      </c>
      <c r="Y365" s="566"/>
      <c r="Z365" s="566"/>
      <c r="AA365" s="567"/>
      <c r="AB365" s="568" t="s">
        <v>16526</v>
      </c>
      <c r="AC365" s="551"/>
      <c r="AD365" s="551"/>
      <c r="AE365" s="551"/>
      <c r="AF365" s="551"/>
      <c r="AG365" s="551"/>
      <c r="AH365" s="551"/>
    </row>
    <row r="366" spans="1:34" s="272" customFormat="1" ht="121.5">
      <c r="A366" s="555" t="s">
        <v>1662</v>
      </c>
      <c r="B366" s="556" t="s">
        <v>1130</v>
      </c>
      <c r="C366" s="560" t="s">
        <v>1661</v>
      </c>
      <c r="D366" s="569"/>
      <c r="E366" s="556" t="s">
        <v>15640</v>
      </c>
      <c r="F366" s="556" t="s">
        <v>1662</v>
      </c>
      <c r="G366" s="556" t="s">
        <v>13459</v>
      </c>
      <c r="H366" s="557" t="s">
        <v>16527</v>
      </c>
      <c r="I366" s="558" t="s">
        <v>1663</v>
      </c>
      <c r="J366" s="558" t="s">
        <v>13843</v>
      </c>
      <c r="K366" s="563" t="s">
        <v>16528</v>
      </c>
      <c r="L366" s="563" t="s">
        <v>16529</v>
      </c>
      <c r="M366" s="563"/>
      <c r="N366" s="563"/>
      <c r="O366" s="563"/>
      <c r="P366" s="559"/>
      <c r="Q366" s="564"/>
      <c r="R366" s="556" t="s">
        <v>1661</v>
      </c>
      <c r="S366" s="561" t="s">
        <v>12715</v>
      </c>
      <c r="T366" s="561" t="s">
        <v>13741</v>
      </c>
      <c r="U366" s="562"/>
      <c r="V366" s="565">
        <v>240</v>
      </c>
      <c r="W366" s="566"/>
      <c r="X366" s="566">
        <v>0</v>
      </c>
      <c r="Y366" s="566"/>
      <c r="Z366" s="566"/>
      <c r="AA366" s="567"/>
      <c r="AB366" s="568" t="s">
        <v>16530</v>
      </c>
      <c r="AC366" s="551"/>
      <c r="AD366" s="551"/>
      <c r="AE366" s="551"/>
      <c r="AF366" s="551"/>
      <c r="AG366" s="551"/>
      <c r="AH366" s="551"/>
    </row>
    <row r="367" spans="1:34" s="272" customFormat="1" ht="94.5">
      <c r="A367" s="555" t="s">
        <v>728</v>
      </c>
      <c r="B367" s="556" t="s">
        <v>1130</v>
      </c>
      <c r="C367" s="560" t="s">
        <v>2176</v>
      </c>
      <c r="D367" s="569"/>
      <c r="E367" s="556" t="s">
        <v>15640</v>
      </c>
      <c r="F367" s="556" t="s">
        <v>728</v>
      </c>
      <c r="G367" s="556" t="s">
        <v>13459</v>
      </c>
      <c r="H367" s="557" t="s">
        <v>16531</v>
      </c>
      <c r="I367" s="558" t="s">
        <v>1592</v>
      </c>
      <c r="J367" s="558" t="s">
        <v>13843</v>
      </c>
      <c r="K367" s="563" t="s">
        <v>16532</v>
      </c>
      <c r="L367" s="563" t="s">
        <v>16533</v>
      </c>
      <c r="M367" s="563"/>
      <c r="N367" s="563"/>
      <c r="O367" s="563"/>
      <c r="P367" s="559"/>
      <c r="Q367" s="564"/>
      <c r="R367" s="556" t="s">
        <v>2176</v>
      </c>
      <c r="S367" s="561" t="s">
        <v>12715</v>
      </c>
      <c r="T367" s="561" t="s">
        <v>13741</v>
      </c>
      <c r="U367" s="562"/>
      <c r="V367" s="565">
        <v>241</v>
      </c>
      <c r="W367" s="566"/>
      <c r="X367" s="566">
        <v>0</v>
      </c>
      <c r="Y367" s="566"/>
      <c r="Z367" s="566"/>
      <c r="AA367" s="567"/>
      <c r="AB367" s="568" t="s">
        <v>16534</v>
      </c>
      <c r="AC367" s="551"/>
      <c r="AD367" s="551"/>
      <c r="AE367" s="551"/>
      <c r="AF367" s="551"/>
      <c r="AG367" s="551"/>
      <c r="AH367" s="551"/>
    </row>
    <row r="368" spans="1:34" s="272" customFormat="1" ht="67.5">
      <c r="A368" s="555" t="s">
        <v>732</v>
      </c>
      <c r="B368" s="556" t="s">
        <v>1130</v>
      </c>
      <c r="C368" s="560" t="s">
        <v>1233</v>
      </c>
      <c r="D368" s="569"/>
      <c r="E368" s="556" t="s">
        <v>15683</v>
      </c>
      <c r="F368" s="556" t="s">
        <v>732</v>
      </c>
      <c r="G368" s="556" t="s">
        <v>13459</v>
      </c>
      <c r="H368" s="557" t="s">
        <v>16535</v>
      </c>
      <c r="I368" s="558" t="s">
        <v>1672</v>
      </c>
      <c r="J368" s="558" t="s">
        <v>1673</v>
      </c>
      <c r="K368" s="563" t="s">
        <v>16536</v>
      </c>
      <c r="L368" s="563" t="s">
        <v>16537</v>
      </c>
      <c r="M368" s="563"/>
      <c r="N368" s="563"/>
      <c r="O368" s="563"/>
      <c r="P368" s="559"/>
      <c r="Q368" s="564"/>
      <c r="R368" s="556" t="s">
        <v>1233</v>
      </c>
      <c r="S368" s="561" t="s">
        <v>12781</v>
      </c>
      <c r="T368" s="561" t="s">
        <v>6731</v>
      </c>
      <c r="U368" s="562"/>
      <c r="V368" s="565">
        <v>271</v>
      </c>
      <c r="W368" s="566"/>
      <c r="X368" s="566">
        <v>0</v>
      </c>
      <c r="Y368" s="566"/>
      <c r="Z368" s="566"/>
      <c r="AA368" s="567"/>
      <c r="AB368" s="568" t="s">
        <v>16538</v>
      </c>
      <c r="AC368" s="551"/>
      <c r="AD368" s="551"/>
      <c r="AE368" s="551"/>
      <c r="AF368" s="551"/>
      <c r="AG368" s="551"/>
      <c r="AH368" s="551"/>
    </row>
    <row r="369" spans="1:34" s="272" customFormat="1" ht="94.5">
      <c r="A369" s="555" t="s">
        <v>14111</v>
      </c>
      <c r="B369" s="556" t="s">
        <v>1133</v>
      </c>
      <c r="C369" s="560" t="s">
        <v>14096</v>
      </c>
      <c r="D369" s="569"/>
      <c r="E369" s="556" t="s">
        <v>15822</v>
      </c>
      <c r="F369" s="556" t="s">
        <v>14111</v>
      </c>
      <c r="G369" s="556" t="s">
        <v>13459</v>
      </c>
      <c r="H369" s="557" t="s">
        <v>16539</v>
      </c>
      <c r="I369" s="558" t="s">
        <v>14121</v>
      </c>
      <c r="J369" s="558" t="s">
        <v>1854</v>
      </c>
      <c r="K369" s="563" t="s">
        <v>16540</v>
      </c>
      <c r="L369" s="563" t="s">
        <v>16541</v>
      </c>
      <c r="M369" s="563"/>
      <c r="N369" s="563"/>
      <c r="O369" s="563"/>
      <c r="P369" s="559"/>
      <c r="Q369" s="564"/>
      <c r="R369" s="556" t="s">
        <v>14096</v>
      </c>
      <c r="S369" s="561" t="s">
        <v>12907</v>
      </c>
      <c r="T369" s="561" t="s">
        <v>12417</v>
      </c>
      <c r="U369" s="562"/>
      <c r="V369" s="565">
        <v>541</v>
      </c>
      <c r="W369" s="566"/>
      <c r="X369" s="566">
        <v>0</v>
      </c>
      <c r="Y369" s="566"/>
      <c r="Z369" s="566"/>
      <c r="AA369" s="567"/>
      <c r="AB369" s="568" t="s">
        <v>15667</v>
      </c>
      <c r="AC369" s="551"/>
      <c r="AD369" s="551"/>
      <c r="AE369" s="551"/>
      <c r="AF369" s="551"/>
      <c r="AG369" s="551"/>
      <c r="AH369" s="551"/>
    </row>
    <row r="370" spans="1:34" s="272" customFormat="1" ht="67.5">
      <c r="A370" s="555" t="s">
        <v>1396</v>
      </c>
      <c r="B370" s="556" t="s">
        <v>1132</v>
      </c>
      <c r="C370" s="560" t="s">
        <v>1395</v>
      </c>
      <c r="D370" s="569"/>
      <c r="E370" s="556" t="s">
        <v>15693</v>
      </c>
      <c r="F370" s="556" t="s">
        <v>1396</v>
      </c>
      <c r="G370" s="556" t="s">
        <v>13459</v>
      </c>
      <c r="H370" s="557" t="s">
        <v>16542</v>
      </c>
      <c r="I370" s="558" t="s">
        <v>1753</v>
      </c>
      <c r="J370" s="558" t="s">
        <v>1754</v>
      </c>
      <c r="K370" s="563" t="s">
        <v>16543</v>
      </c>
      <c r="L370" s="563" t="s">
        <v>16544</v>
      </c>
      <c r="M370" s="563"/>
      <c r="N370" s="563"/>
      <c r="O370" s="563"/>
      <c r="P370" s="559"/>
      <c r="Q370" s="564"/>
      <c r="R370" s="556" t="s">
        <v>1395</v>
      </c>
      <c r="S370" s="561" t="s">
        <v>12899</v>
      </c>
      <c r="T370" s="561" t="s">
        <v>12118</v>
      </c>
      <c r="U370" s="562"/>
      <c r="V370" s="565">
        <v>318</v>
      </c>
      <c r="W370" s="566"/>
      <c r="X370" s="566">
        <v>0</v>
      </c>
      <c r="Y370" s="566"/>
      <c r="Z370" s="566"/>
      <c r="AA370" s="567"/>
      <c r="AB370" s="568" t="s">
        <v>16545</v>
      </c>
      <c r="AC370" s="551"/>
      <c r="AD370" s="551"/>
      <c r="AE370" s="551"/>
      <c r="AF370" s="551"/>
      <c r="AG370" s="551"/>
      <c r="AH370" s="551"/>
    </row>
    <row r="371" spans="1:34" s="272" customFormat="1" ht="67.5">
      <c r="A371" s="555" t="s">
        <v>1397</v>
      </c>
      <c r="B371" s="556" t="s">
        <v>1132</v>
      </c>
      <c r="C371" s="560" t="s">
        <v>2185</v>
      </c>
      <c r="D371" s="569"/>
      <c r="E371" s="556" t="s">
        <v>15640</v>
      </c>
      <c r="F371" s="556" t="s">
        <v>1397</v>
      </c>
      <c r="G371" s="556" t="s">
        <v>13459</v>
      </c>
      <c r="H371" s="557" t="s">
        <v>16546</v>
      </c>
      <c r="I371" s="558" t="s">
        <v>1744</v>
      </c>
      <c r="J371" s="558" t="s">
        <v>13846</v>
      </c>
      <c r="K371" s="563" t="s">
        <v>16547</v>
      </c>
      <c r="L371" s="563" t="s">
        <v>16548</v>
      </c>
      <c r="M371" s="563"/>
      <c r="N371" s="563"/>
      <c r="O371" s="563"/>
      <c r="P371" s="559"/>
      <c r="Q371" s="564"/>
      <c r="R371" s="556" t="s">
        <v>2185</v>
      </c>
      <c r="S371" s="561" t="s">
        <v>12715</v>
      </c>
      <c r="T371" s="561" t="s">
        <v>13744</v>
      </c>
      <c r="U371" s="562"/>
      <c r="V371" s="565">
        <v>322</v>
      </c>
      <c r="W371" s="566"/>
      <c r="X371" s="566">
        <v>0</v>
      </c>
      <c r="Y371" s="566"/>
      <c r="Z371" s="566"/>
      <c r="AA371" s="567"/>
      <c r="AB371" s="568" t="s">
        <v>16549</v>
      </c>
      <c r="AC371" s="551"/>
      <c r="AD371" s="551"/>
      <c r="AE371" s="551"/>
      <c r="AF371" s="551"/>
      <c r="AG371" s="551"/>
      <c r="AH371" s="551"/>
    </row>
    <row r="372" spans="1:34" s="272" customFormat="1" ht="67.5">
      <c r="A372" s="555" t="s">
        <v>1404</v>
      </c>
      <c r="B372" s="556" t="s">
        <v>1131</v>
      </c>
      <c r="C372" s="560" t="s">
        <v>1403</v>
      </c>
      <c r="D372" s="569"/>
      <c r="E372" s="556" t="s">
        <v>15627</v>
      </c>
      <c r="F372" s="556" t="s">
        <v>1404</v>
      </c>
      <c r="G372" s="556" t="s">
        <v>13459</v>
      </c>
      <c r="H372" s="557" t="s">
        <v>15809</v>
      </c>
      <c r="I372" s="558" t="s">
        <v>1780</v>
      </c>
      <c r="J372" s="558" t="s">
        <v>13066</v>
      </c>
      <c r="K372" s="563" t="s">
        <v>16550</v>
      </c>
      <c r="L372" s="563" t="s">
        <v>16551</v>
      </c>
      <c r="M372" s="563"/>
      <c r="N372" s="563"/>
      <c r="O372" s="563"/>
      <c r="P372" s="559"/>
      <c r="Q372" s="564"/>
      <c r="R372" s="556" t="s">
        <v>1403</v>
      </c>
      <c r="S372" s="561" t="s">
        <v>12768</v>
      </c>
      <c r="T372" s="561" t="s">
        <v>6120</v>
      </c>
      <c r="U372" s="562"/>
      <c r="V372" s="565">
        <v>477</v>
      </c>
      <c r="W372" s="566"/>
      <c r="X372" s="566">
        <v>0</v>
      </c>
      <c r="Y372" s="566"/>
      <c r="Z372" s="566"/>
      <c r="AA372" s="567"/>
      <c r="AB372" s="568" t="s">
        <v>15811</v>
      </c>
      <c r="AC372" s="551"/>
      <c r="AD372" s="551"/>
      <c r="AE372" s="551"/>
      <c r="AF372" s="551"/>
      <c r="AG372" s="551"/>
      <c r="AH372" s="551"/>
    </row>
    <row r="373" spans="1:34" s="272" customFormat="1" ht="108">
      <c r="A373" s="555" t="s">
        <v>1399</v>
      </c>
      <c r="B373" s="556" t="s">
        <v>1132</v>
      </c>
      <c r="C373" s="560" t="s">
        <v>2186</v>
      </c>
      <c r="D373" s="569"/>
      <c r="E373" s="556" t="s">
        <v>15640</v>
      </c>
      <c r="F373" s="556" t="s">
        <v>1399</v>
      </c>
      <c r="G373" s="556" t="s">
        <v>13459</v>
      </c>
      <c r="H373" s="557" t="s">
        <v>16552</v>
      </c>
      <c r="I373" s="558" t="s">
        <v>1731</v>
      </c>
      <c r="J373" s="558" t="s">
        <v>13842</v>
      </c>
      <c r="K373" s="563" t="s">
        <v>16553</v>
      </c>
      <c r="L373" s="563" t="s">
        <v>16554</v>
      </c>
      <c r="M373" s="563"/>
      <c r="N373" s="563"/>
      <c r="O373" s="563"/>
      <c r="P373" s="559"/>
      <c r="Q373" s="564"/>
      <c r="R373" s="556" t="s">
        <v>2186</v>
      </c>
      <c r="S373" s="561" t="s">
        <v>12715</v>
      </c>
      <c r="T373" s="561" t="s">
        <v>13740</v>
      </c>
      <c r="U373" s="562"/>
      <c r="V373" s="565">
        <v>338</v>
      </c>
      <c r="W373" s="566"/>
      <c r="X373" s="566">
        <v>0</v>
      </c>
      <c r="Y373" s="566"/>
      <c r="Z373" s="566"/>
      <c r="AA373" s="567"/>
      <c r="AB373" s="568" t="s">
        <v>16555</v>
      </c>
      <c r="AC373" s="551"/>
      <c r="AD373" s="551"/>
      <c r="AE373" s="551"/>
      <c r="AF373" s="551"/>
      <c r="AG373" s="551"/>
      <c r="AH373" s="551"/>
    </row>
    <row r="374" spans="1:34" s="272" customFormat="1" ht="54">
      <c r="A374" s="555" t="s">
        <v>1830</v>
      </c>
      <c r="B374" s="556" t="s">
        <v>1131</v>
      </c>
      <c r="C374" s="560" t="s">
        <v>13149</v>
      </c>
      <c r="D374" s="569"/>
      <c r="E374" s="556" t="s">
        <v>15838</v>
      </c>
      <c r="F374" s="556" t="s">
        <v>1830</v>
      </c>
      <c r="G374" s="556" t="s">
        <v>13459</v>
      </c>
      <c r="H374" s="557" t="s">
        <v>15839</v>
      </c>
      <c r="I374" s="558" t="s">
        <v>1831</v>
      </c>
      <c r="J374" s="558" t="s">
        <v>3190</v>
      </c>
      <c r="K374" s="563" t="s">
        <v>16556</v>
      </c>
      <c r="L374" s="563" t="s">
        <v>16557</v>
      </c>
      <c r="M374" s="563"/>
      <c r="N374" s="563"/>
      <c r="O374" s="563"/>
      <c r="P374" s="559"/>
      <c r="Q374" s="564"/>
      <c r="R374" s="556" t="s">
        <v>13149</v>
      </c>
      <c r="S374" s="561" t="s">
        <v>12687</v>
      </c>
      <c r="T374" s="561" t="s">
        <v>3189</v>
      </c>
      <c r="U374" s="562"/>
      <c r="V374" s="565">
        <v>454</v>
      </c>
      <c r="W374" s="566"/>
      <c r="X374" s="566">
        <v>0</v>
      </c>
      <c r="Y374" s="566"/>
      <c r="Z374" s="566"/>
      <c r="AA374" s="567"/>
      <c r="AB374" s="568" t="s">
        <v>15666</v>
      </c>
      <c r="AC374" s="551"/>
      <c r="AD374" s="551"/>
      <c r="AE374" s="551"/>
      <c r="AF374" s="551"/>
      <c r="AG374" s="551"/>
      <c r="AH374" s="551"/>
    </row>
    <row r="375" spans="1:34" s="272" customFormat="1" ht="67.5">
      <c r="A375" s="555" t="s">
        <v>763</v>
      </c>
      <c r="B375" s="556" t="s">
        <v>1132</v>
      </c>
      <c r="C375" s="560" t="s">
        <v>2476</v>
      </c>
      <c r="D375" s="569"/>
      <c r="E375" s="556" t="s">
        <v>15683</v>
      </c>
      <c r="F375" s="556" t="s">
        <v>763</v>
      </c>
      <c r="G375" s="556" t="s">
        <v>13459</v>
      </c>
      <c r="H375" s="557" t="s">
        <v>16558</v>
      </c>
      <c r="I375" s="558" t="s">
        <v>1746</v>
      </c>
      <c r="J375" s="558" t="s">
        <v>1558</v>
      </c>
      <c r="K375" s="563" t="s">
        <v>16559</v>
      </c>
      <c r="L375" s="563" t="s">
        <v>16560</v>
      </c>
      <c r="M375" s="563"/>
      <c r="N375" s="563"/>
      <c r="O375" s="563"/>
      <c r="P375" s="559"/>
      <c r="Q375" s="564"/>
      <c r="R375" s="556" t="s">
        <v>2476</v>
      </c>
      <c r="S375" s="561" t="s">
        <v>12781</v>
      </c>
      <c r="T375" s="561" t="s">
        <v>6776</v>
      </c>
      <c r="U375" s="562"/>
      <c r="V375" s="565">
        <v>366</v>
      </c>
      <c r="W375" s="566"/>
      <c r="X375" s="566">
        <v>0</v>
      </c>
      <c r="Y375" s="566"/>
      <c r="Z375" s="566"/>
      <c r="AA375" s="567"/>
      <c r="AB375" s="568" t="s">
        <v>16561</v>
      </c>
      <c r="AC375" s="551"/>
      <c r="AD375" s="551"/>
      <c r="AE375" s="551"/>
      <c r="AF375" s="551"/>
      <c r="AG375" s="551"/>
      <c r="AH375" s="551"/>
    </row>
    <row r="376" spans="1:34" s="272" customFormat="1" ht="108">
      <c r="A376" s="555" t="s">
        <v>1400</v>
      </c>
      <c r="B376" s="556" t="s">
        <v>1132</v>
      </c>
      <c r="C376" s="560" t="s">
        <v>2187</v>
      </c>
      <c r="D376" s="569"/>
      <c r="E376" s="556" t="s">
        <v>15640</v>
      </c>
      <c r="F376" s="556" t="s">
        <v>1400</v>
      </c>
      <c r="G376" s="556" t="s">
        <v>13459</v>
      </c>
      <c r="H376" s="557" t="s">
        <v>16562</v>
      </c>
      <c r="I376" s="558" t="s">
        <v>1755</v>
      </c>
      <c r="J376" s="558" t="s">
        <v>13847</v>
      </c>
      <c r="K376" s="563" t="s">
        <v>16563</v>
      </c>
      <c r="L376" s="563" t="s">
        <v>16564</v>
      </c>
      <c r="M376" s="563"/>
      <c r="N376" s="563"/>
      <c r="O376" s="563"/>
      <c r="P376" s="559"/>
      <c r="Q376" s="564"/>
      <c r="R376" s="556" t="s">
        <v>2187</v>
      </c>
      <c r="S376" s="561" t="s">
        <v>12715</v>
      </c>
      <c r="T376" s="561" t="s">
        <v>13745</v>
      </c>
      <c r="U376" s="562"/>
      <c r="V376" s="565">
        <v>376</v>
      </c>
      <c r="W376" s="566"/>
      <c r="X376" s="566">
        <v>0</v>
      </c>
      <c r="Y376" s="566"/>
      <c r="Z376" s="566"/>
      <c r="AA376" s="567"/>
      <c r="AB376" s="568" t="s">
        <v>16565</v>
      </c>
      <c r="AC376" s="551"/>
      <c r="AD376" s="551"/>
      <c r="AE376" s="551"/>
      <c r="AF376" s="551"/>
      <c r="AG376" s="551"/>
      <c r="AH376" s="551"/>
    </row>
    <row r="377" spans="1:34" s="272" customFormat="1" ht="54">
      <c r="A377" s="555" t="s">
        <v>1391</v>
      </c>
      <c r="B377" s="556" t="s">
        <v>1130</v>
      </c>
      <c r="C377" s="560" t="s">
        <v>2188</v>
      </c>
      <c r="D377" s="569"/>
      <c r="E377" s="556" t="s">
        <v>16297</v>
      </c>
      <c r="F377" s="556" t="s">
        <v>1391</v>
      </c>
      <c r="G377" s="556" t="s">
        <v>13459</v>
      </c>
      <c r="H377" s="557" t="s">
        <v>16566</v>
      </c>
      <c r="I377" s="558" t="s">
        <v>1704</v>
      </c>
      <c r="J377" s="558" t="s">
        <v>1705</v>
      </c>
      <c r="K377" s="563" t="s">
        <v>16567</v>
      </c>
      <c r="L377" s="563" t="s">
        <v>16568</v>
      </c>
      <c r="M377" s="563"/>
      <c r="N377" s="563"/>
      <c r="O377" s="563"/>
      <c r="P377" s="559"/>
      <c r="Q377" s="564"/>
      <c r="R377" s="556" t="s">
        <v>2188</v>
      </c>
      <c r="S377" s="561" t="s">
        <v>12772</v>
      </c>
      <c r="T377" s="561" t="s">
        <v>6241</v>
      </c>
      <c r="U377" s="562"/>
      <c r="V377" s="565">
        <v>180</v>
      </c>
      <c r="W377" s="566"/>
      <c r="X377" s="566">
        <v>0</v>
      </c>
      <c r="Y377" s="566"/>
      <c r="Z377" s="566"/>
      <c r="AA377" s="567"/>
      <c r="AB377" s="568" t="s">
        <v>16569</v>
      </c>
      <c r="AC377" s="551"/>
      <c r="AD377" s="551"/>
      <c r="AE377" s="551"/>
      <c r="AF377" s="551"/>
      <c r="AG377" s="551"/>
      <c r="AH377" s="551"/>
    </row>
    <row r="378" spans="1:34" s="272" customFormat="1" ht="40.5">
      <c r="A378" s="555" t="s">
        <v>16570</v>
      </c>
      <c r="B378" s="556" t="s">
        <v>1131</v>
      </c>
      <c r="C378" s="560" t="s">
        <v>942</v>
      </c>
      <c r="D378" s="569" t="s">
        <v>16571</v>
      </c>
      <c r="E378" s="556" t="s">
        <v>15627</v>
      </c>
      <c r="F378" s="556" t="s">
        <v>16570</v>
      </c>
      <c r="G378" s="556" t="s">
        <v>13459</v>
      </c>
      <c r="H378" s="557" t="s">
        <v>16572</v>
      </c>
      <c r="I378" s="558">
        <v>0</v>
      </c>
      <c r="J378" s="558">
        <v>0</v>
      </c>
      <c r="K378" s="563" t="s">
        <v>16573</v>
      </c>
      <c r="L378" s="563" t="s">
        <v>16574</v>
      </c>
      <c r="M378" s="563"/>
      <c r="N378" s="563"/>
      <c r="O378" s="563"/>
      <c r="P378" s="559"/>
      <c r="Q378" s="564"/>
      <c r="R378" s="556" t="s">
        <v>15609</v>
      </c>
      <c r="S378" s="561" t="s">
        <v>12768</v>
      </c>
      <c r="T378" s="561" t="s">
        <v>15609</v>
      </c>
      <c r="U378" s="562"/>
      <c r="V378" s="565">
        <v>531</v>
      </c>
      <c r="W378" s="566"/>
      <c r="X378" s="566">
        <v>0</v>
      </c>
      <c r="Y378" s="566"/>
      <c r="Z378" s="566"/>
      <c r="AA378" s="567"/>
      <c r="AB378" s="568" t="s">
        <v>15699</v>
      </c>
      <c r="AC378" s="551"/>
      <c r="AD378" s="551"/>
      <c r="AE378" s="551"/>
      <c r="AF378" s="551"/>
      <c r="AG378" s="551"/>
      <c r="AH378" s="551"/>
    </row>
    <row r="379" spans="1:34" s="272" customFormat="1" ht="81">
      <c r="A379" s="555" t="s">
        <v>1829</v>
      </c>
      <c r="B379" s="556" t="s">
        <v>1131</v>
      </c>
      <c r="C379" s="560" t="s">
        <v>12646</v>
      </c>
      <c r="D379" s="569"/>
      <c r="E379" s="556" t="s">
        <v>15731</v>
      </c>
      <c r="F379" s="556" t="s">
        <v>1829</v>
      </c>
      <c r="G379" s="556" t="s">
        <v>13459</v>
      </c>
      <c r="H379" s="557" t="s">
        <v>16575</v>
      </c>
      <c r="I379" s="558" t="s">
        <v>1732</v>
      </c>
      <c r="J379" s="558" t="s">
        <v>1771</v>
      </c>
      <c r="K379" s="563" t="s">
        <v>16576</v>
      </c>
      <c r="L379" s="563" t="s">
        <v>16577</v>
      </c>
      <c r="M379" s="563"/>
      <c r="N379" s="563"/>
      <c r="O379" s="563"/>
      <c r="P379" s="559"/>
      <c r="Q379" s="564"/>
      <c r="R379" s="556" t="s">
        <v>12646</v>
      </c>
      <c r="S379" s="561" t="s">
        <v>12698</v>
      </c>
      <c r="T379" s="561" t="s">
        <v>3471</v>
      </c>
      <c r="U379" s="562"/>
      <c r="V379" s="565">
        <v>495</v>
      </c>
      <c r="W379" s="566"/>
      <c r="X379" s="566">
        <v>0</v>
      </c>
      <c r="Y379" s="566"/>
      <c r="Z379" s="566"/>
      <c r="AA379" s="567"/>
      <c r="AB379" s="568" t="s">
        <v>16578</v>
      </c>
      <c r="AC379" s="551"/>
      <c r="AD379" s="551"/>
      <c r="AE379" s="551"/>
      <c r="AF379" s="551"/>
      <c r="AG379" s="551"/>
      <c r="AH379" s="551"/>
    </row>
    <row r="380" spans="1:34" s="272" customFormat="1" ht="121.5">
      <c r="A380" s="555" t="s">
        <v>2153</v>
      </c>
      <c r="B380" s="556" t="s">
        <v>1131</v>
      </c>
      <c r="C380" s="560" t="s">
        <v>2152</v>
      </c>
      <c r="D380" s="569"/>
      <c r="E380" s="556" t="s">
        <v>15822</v>
      </c>
      <c r="F380" s="556" t="s">
        <v>2153</v>
      </c>
      <c r="G380" s="556" t="s">
        <v>13459</v>
      </c>
      <c r="H380" s="557" t="s">
        <v>16579</v>
      </c>
      <c r="I380" s="558" t="s">
        <v>1825</v>
      </c>
      <c r="J380" s="558" t="s">
        <v>12338</v>
      </c>
      <c r="K380" s="563" t="s">
        <v>16580</v>
      </c>
      <c r="L380" s="563" t="s">
        <v>16581</v>
      </c>
      <c r="M380" s="563"/>
      <c r="N380" s="563"/>
      <c r="O380" s="563"/>
      <c r="P380" s="559"/>
      <c r="Q380" s="564"/>
      <c r="R380" s="556" t="s">
        <v>2152</v>
      </c>
      <c r="S380" s="561" t="s">
        <v>12907</v>
      </c>
      <c r="T380" s="561" t="s">
        <v>12337</v>
      </c>
      <c r="U380" s="562"/>
      <c r="V380" s="565">
        <v>388</v>
      </c>
      <c r="W380" s="566"/>
      <c r="X380" s="566">
        <v>0</v>
      </c>
      <c r="Y380" s="566"/>
      <c r="Z380" s="566"/>
      <c r="AA380" s="567"/>
      <c r="AB380" s="568" t="s">
        <v>16582</v>
      </c>
      <c r="AC380" s="551"/>
      <c r="AD380" s="551"/>
      <c r="AE380" s="551"/>
      <c r="AF380" s="551"/>
      <c r="AG380" s="551"/>
      <c r="AH380" s="551"/>
    </row>
    <row r="381" spans="1:34" s="272" customFormat="1" ht="121.5">
      <c r="A381" s="555" t="s">
        <v>745</v>
      </c>
      <c r="B381" s="556" t="s">
        <v>1130</v>
      </c>
      <c r="C381" s="560" t="s">
        <v>1325</v>
      </c>
      <c r="D381" s="569"/>
      <c r="E381" s="556" t="s">
        <v>15640</v>
      </c>
      <c r="F381" s="556" t="s">
        <v>745</v>
      </c>
      <c r="G381" s="556" t="s">
        <v>13459</v>
      </c>
      <c r="H381" s="557" t="s">
        <v>16583</v>
      </c>
      <c r="I381" s="558" t="s">
        <v>1695</v>
      </c>
      <c r="J381" s="558" t="s">
        <v>13844</v>
      </c>
      <c r="K381" s="563" t="s">
        <v>15609</v>
      </c>
      <c r="L381" s="563" t="s">
        <v>16584</v>
      </c>
      <c r="M381" s="563"/>
      <c r="N381" s="563"/>
      <c r="O381" s="563"/>
      <c r="P381" s="559"/>
      <c r="Q381" s="564"/>
      <c r="R381" s="556" t="s">
        <v>1325</v>
      </c>
      <c r="S381" s="561" t="s">
        <v>12715</v>
      </c>
      <c r="T381" s="561" t="s">
        <v>13742</v>
      </c>
      <c r="U381" s="562"/>
      <c r="V381" s="565">
        <v>310</v>
      </c>
      <c r="W381" s="566"/>
      <c r="X381" s="566">
        <v>0</v>
      </c>
      <c r="Y381" s="566"/>
      <c r="Z381" s="566"/>
      <c r="AA381" s="567"/>
      <c r="AB381" s="568" t="s">
        <v>16585</v>
      </c>
      <c r="AC381" s="551"/>
      <c r="AD381" s="551"/>
      <c r="AE381" s="551"/>
      <c r="AF381" s="551"/>
      <c r="AG381" s="551"/>
      <c r="AH381" s="551"/>
    </row>
    <row r="382" spans="1:34" s="272" customFormat="1" ht="40.5">
      <c r="A382" s="555" t="s">
        <v>15383</v>
      </c>
      <c r="B382" s="556" t="s">
        <v>1131</v>
      </c>
      <c r="C382" s="560" t="s">
        <v>942</v>
      </c>
      <c r="D382" s="569" t="s">
        <v>15382</v>
      </c>
      <c r="E382" s="556" t="s">
        <v>15627</v>
      </c>
      <c r="F382" s="556" t="s">
        <v>15383</v>
      </c>
      <c r="G382" s="556" t="s">
        <v>13459</v>
      </c>
      <c r="H382" s="557"/>
      <c r="I382" s="558">
        <v>0</v>
      </c>
      <c r="J382" s="558">
        <v>0</v>
      </c>
      <c r="K382" s="563" t="s">
        <v>16092</v>
      </c>
      <c r="L382" s="563" t="s">
        <v>16586</v>
      </c>
      <c r="M382" s="563"/>
      <c r="N382" s="563"/>
      <c r="O382" s="563"/>
      <c r="P382" s="559"/>
      <c r="Q382" s="564"/>
      <c r="R382" s="556" t="s">
        <v>15609</v>
      </c>
      <c r="S382" s="561" t="s">
        <v>12768</v>
      </c>
      <c r="T382" s="561" t="s">
        <v>15609</v>
      </c>
      <c r="U382" s="562"/>
      <c r="V382" s="565">
        <v>531</v>
      </c>
      <c r="W382" s="566"/>
      <c r="X382" s="566">
        <v>0</v>
      </c>
      <c r="Y382" s="566"/>
      <c r="Z382" s="566"/>
      <c r="AA382" s="567"/>
      <c r="AB382" s="568" t="s">
        <v>15699</v>
      </c>
      <c r="AC382" s="551"/>
      <c r="AD382" s="551"/>
      <c r="AE382" s="551"/>
      <c r="AF382" s="551"/>
      <c r="AG382" s="551"/>
      <c r="AH382" s="551"/>
    </row>
    <row r="383" spans="1:34" s="272" customFormat="1" ht="81">
      <c r="A383" s="555" t="s">
        <v>139</v>
      </c>
      <c r="B383" s="556" t="s">
        <v>1131</v>
      </c>
      <c r="C383" s="560" t="s">
        <v>2184</v>
      </c>
      <c r="D383" s="569"/>
      <c r="E383" s="556" t="s">
        <v>15731</v>
      </c>
      <c r="F383" s="556" t="s">
        <v>139</v>
      </c>
      <c r="G383" s="556" t="s">
        <v>13459</v>
      </c>
      <c r="H383" s="557" t="s">
        <v>16587</v>
      </c>
      <c r="I383" s="558" t="s">
        <v>1732</v>
      </c>
      <c r="J383" s="558" t="s">
        <v>1554</v>
      </c>
      <c r="K383" s="563" t="s">
        <v>16588</v>
      </c>
      <c r="L383" s="563" t="s">
        <v>16589</v>
      </c>
      <c r="M383" s="563"/>
      <c r="N383" s="563"/>
      <c r="O383" s="563"/>
      <c r="P383" s="559"/>
      <c r="Q383" s="564"/>
      <c r="R383" s="556" t="s">
        <v>2184</v>
      </c>
      <c r="S383" s="561" t="s">
        <v>12698</v>
      </c>
      <c r="T383" s="561" t="s">
        <v>3471</v>
      </c>
      <c r="U383" s="562"/>
      <c r="V383" s="565">
        <v>448</v>
      </c>
      <c r="W383" s="566"/>
      <c r="X383" s="566">
        <v>0</v>
      </c>
      <c r="Y383" s="566"/>
      <c r="Z383" s="566"/>
      <c r="AA383" s="567"/>
      <c r="AB383" s="568" t="s">
        <v>16590</v>
      </c>
      <c r="AC383" s="551"/>
      <c r="AD383" s="551"/>
      <c r="AE383" s="551"/>
      <c r="AF383" s="551"/>
      <c r="AG383" s="551"/>
      <c r="AH383" s="551"/>
    </row>
    <row r="384" spans="1:34" s="272" customFormat="1" ht="67.5">
      <c r="A384" s="555" t="s">
        <v>1703</v>
      </c>
      <c r="B384" s="556" t="s">
        <v>1130</v>
      </c>
      <c r="C384" s="560" t="s">
        <v>1702</v>
      </c>
      <c r="D384" s="569"/>
      <c r="E384" s="556" t="s">
        <v>15693</v>
      </c>
      <c r="F384" s="556" t="s">
        <v>1703</v>
      </c>
      <c r="G384" s="556" t="s">
        <v>13459</v>
      </c>
      <c r="H384" s="557" t="s">
        <v>16591</v>
      </c>
      <c r="I384" s="558" t="s">
        <v>1545</v>
      </c>
      <c r="J384" s="558" t="s">
        <v>1546</v>
      </c>
      <c r="K384" s="563" t="s">
        <v>16592</v>
      </c>
      <c r="L384" s="563" t="s">
        <v>16593</v>
      </c>
      <c r="M384" s="563"/>
      <c r="N384" s="563"/>
      <c r="O384" s="563"/>
      <c r="P384" s="559"/>
      <c r="Q384" s="564"/>
      <c r="R384" s="556" t="s">
        <v>1702</v>
      </c>
      <c r="S384" s="561" t="s">
        <v>12899</v>
      </c>
      <c r="T384" s="561" t="s">
        <v>12096</v>
      </c>
      <c r="U384" s="562"/>
      <c r="V384" s="565">
        <v>85</v>
      </c>
      <c r="W384" s="566"/>
      <c r="X384" s="566">
        <v>0</v>
      </c>
      <c r="Y384" s="566"/>
      <c r="Z384" s="566"/>
      <c r="AA384" s="567"/>
      <c r="AB384" s="568" t="s">
        <v>16594</v>
      </c>
      <c r="AC384" s="551"/>
      <c r="AD384" s="551"/>
      <c r="AE384" s="551"/>
      <c r="AF384" s="551"/>
      <c r="AG384" s="551"/>
      <c r="AH384" s="551"/>
    </row>
    <row r="385" spans="1:34" s="272" customFormat="1" ht="67.5">
      <c r="A385" s="555" t="s">
        <v>2465</v>
      </c>
      <c r="B385" s="556" t="s">
        <v>1130</v>
      </c>
      <c r="C385" s="560" t="s">
        <v>2464</v>
      </c>
      <c r="D385" s="569"/>
      <c r="E385" s="556" t="s">
        <v>15693</v>
      </c>
      <c r="F385" s="556" t="s">
        <v>2465</v>
      </c>
      <c r="G385" s="556" t="s">
        <v>13459</v>
      </c>
      <c r="H385" s="557" t="s">
        <v>16595</v>
      </c>
      <c r="I385" s="558" t="s">
        <v>2466</v>
      </c>
      <c r="J385" s="558" t="s">
        <v>1749</v>
      </c>
      <c r="K385" s="563" t="s">
        <v>16596</v>
      </c>
      <c r="L385" s="563" t="s">
        <v>16597</v>
      </c>
      <c r="M385" s="563"/>
      <c r="N385" s="563"/>
      <c r="O385" s="563"/>
      <c r="P385" s="559"/>
      <c r="Q385" s="564"/>
      <c r="R385" s="556" t="s">
        <v>2464</v>
      </c>
      <c r="S385" s="561" t="s">
        <v>12899</v>
      </c>
      <c r="T385" s="561" t="s">
        <v>12145</v>
      </c>
      <c r="U385" s="562"/>
      <c r="V385" s="565">
        <v>6</v>
      </c>
      <c r="W385" s="566"/>
      <c r="X385" s="566">
        <v>0</v>
      </c>
      <c r="Y385" s="566"/>
      <c r="Z385" s="566"/>
      <c r="AA385" s="567"/>
      <c r="AB385" s="568" t="s">
        <v>16598</v>
      </c>
      <c r="AC385" s="551"/>
      <c r="AD385" s="551"/>
      <c r="AE385" s="551"/>
      <c r="AF385" s="551"/>
      <c r="AG385" s="551"/>
      <c r="AH385" s="551"/>
    </row>
    <row r="386" spans="1:34" s="272" customFormat="1" ht="81">
      <c r="A386" s="555" t="s">
        <v>2479</v>
      </c>
      <c r="B386" s="556" t="s">
        <v>1133</v>
      </c>
      <c r="C386" s="560" t="s">
        <v>2478</v>
      </c>
      <c r="D386" s="569"/>
      <c r="E386" s="556" t="s">
        <v>15832</v>
      </c>
      <c r="F386" s="556" t="s">
        <v>2479</v>
      </c>
      <c r="G386" s="556" t="s">
        <v>13459</v>
      </c>
      <c r="H386" s="557" t="s">
        <v>15836</v>
      </c>
      <c r="I386" s="558" t="s">
        <v>2574</v>
      </c>
      <c r="J386" s="558" t="s">
        <v>10156</v>
      </c>
      <c r="K386" s="563" t="s">
        <v>16599</v>
      </c>
      <c r="L386" s="563" t="s">
        <v>16600</v>
      </c>
      <c r="M386" s="563"/>
      <c r="N386" s="563"/>
      <c r="O386" s="563"/>
      <c r="P386" s="559"/>
      <c r="Q386" s="564"/>
      <c r="R386" s="556" t="s">
        <v>2478</v>
      </c>
      <c r="S386" s="561" t="s">
        <v>12857</v>
      </c>
      <c r="T386" s="561" t="s">
        <v>10155</v>
      </c>
      <c r="U386" s="562"/>
      <c r="V386" s="565">
        <v>597</v>
      </c>
      <c r="W386" s="566"/>
      <c r="X386" s="566">
        <v>0</v>
      </c>
      <c r="Y386" s="566"/>
      <c r="Z386" s="566"/>
      <c r="AA386" s="567"/>
      <c r="AB386" s="568" t="s">
        <v>15675</v>
      </c>
      <c r="AC386" s="551"/>
      <c r="AD386" s="551"/>
      <c r="AE386" s="551"/>
      <c r="AF386" s="551"/>
      <c r="AG386" s="551"/>
      <c r="AH386" s="551"/>
    </row>
    <row r="387" spans="1:34" s="272" customFormat="1" ht="162">
      <c r="A387" s="555" t="s">
        <v>2553</v>
      </c>
      <c r="B387" s="556" t="s">
        <v>1130</v>
      </c>
      <c r="C387" s="560" t="s">
        <v>2552</v>
      </c>
      <c r="D387" s="569"/>
      <c r="E387" s="556" t="s">
        <v>16601</v>
      </c>
      <c r="F387" s="556" t="s">
        <v>2553</v>
      </c>
      <c r="G387" s="556" t="s">
        <v>13459</v>
      </c>
      <c r="H387" s="557" t="s">
        <v>16602</v>
      </c>
      <c r="I387" s="558" t="s">
        <v>2554</v>
      </c>
      <c r="J387" s="558" t="s">
        <v>2554</v>
      </c>
      <c r="K387" s="563" t="s">
        <v>16603</v>
      </c>
      <c r="L387" s="563" t="s">
        <v>16604</v>
      </c>
      <c r="M387" s="563"/>
      <c r="N387" s="563"/>
      <c r="O387" s="563"/>
      <c r="P387" s="559"/>
      <c r="Q387" s="564"/>
      <c r="R387" s="556" t="s">
        <v>2552</v>
      </c>
      <c r="S387" s="561" t="s">
        <v>12800</v>
      </c>
      <c r="T387" s="561" t="s">
        <v>7583</v>
      </c>
      <c r="U387" s="562"/>
      <c r="V387" s="565">
        <v>256</v>
      </c>
      <c r="W387" s="566"/>
      <c r="X387" s="566">
        <v>0</v>
      </c>
      <c r="Y387" s="566"/>
      <c r="Z387" s="566"/>
      <c r="AA387" s="567"/>
      <c r="AB387" s="568" t="s">
        <v>16605</v>
      </c>
      <c r="AC387" s="551"/>
      <c r="AD387" s="551"/>
      <c r="AE387" s="551"/>
      <c r="AF387" s="551"/>
      <c r="AG387" s="551"/>
      <c r="AH387" s="551"/>
    </row>
    <row r="388" spans="1:34" s="272" customFormat="1" ht="40.5">
      <c r="A388" s="555" t="s">
        <v>660</v>
      </c>
      <c r="B388" s="556" t="s">
        <v>1130</v>
      </c>
      <c r="C388" s="560" t="s">
        <v>1226</v>
      </c>
      <c r="D388" s="569"/>
      <c r="E388" s="556" t="s">
        <v>16606</v>
      </c>
      <c r="F388" s="556" t="s">
        <v>660</v>
      </c>
      <c r="G388" s="556" t="s">
        <v>13459</v>
      </c>
      <c r="H388" s="557" t="s">
        <v>16607</v>
      </c>
      <c r="I388" s="558" t="s">
        <v>1565</v>
      </c>
      <c r="J388" s="558" t="s">
        <v>10485</v>
      </c>
      <c r="K388" s="563" t="s">
        <v>16608</v>
      </c>
      <c r="L388" s="563" t="s">
        <v>16609</v>
      </c>
      <c r="M388" s="563"/>
      <c r="N388" s="563"/>
      <c r="O388" s="563"/>
      <c r="P388" s="559"/>
      <c r="Q388" s="564"/>
      <c r="R388" s="556" t="s">
        <v>1226</v>
      </c>
      <c r="S388" s="561" t="s">
        <v>12863</v>
      </c>
      <c r="T388" s="561" t="s">
        <v>10484</v>
      </c>
      <c r="U388" s="562"/>
      <c r="V388" s="565">
        <v>39</v>
      </c>
      <c r="W388" s="566"/>
      <c r="X388" s="566">
        <v>0</v>
      </c>
      <c r="Y388" s="566"/>
      <c r="Z388" s="566"/>
      <c r="AA388" s="567"/>
      <c r="AB388" s="568" t="s">
        <v>16610</v>
      </c>
      <c r="AC388" s="551"/>
      <c r="AD388" s="551"/>
      <c r="AE388" s="551"/>
      <c r="AF388" s="551"/>
      <c r="AG388" s="551"/>
      <c r="AH388" s="551"/>
    </row>
    <row r="389" spans="1:34" s="272" customFormat="1" ht="27">
      <c r="A389" s="555" t="s">
        <v>767</v>
      </c>
      <c r="B389" s="556" t="s">
        <v>1131</v>
      </c>
      <c r="C389" s="560" t="s">
        <v>842</v>
      </c>
      <c r="D389" s="569"/>
      <c r="E389" s="556" t="s">
        <v>15703</v>
      </c>
      <c r="F389" s="556" t="s">
        <v>767</v>
      </c>
      <c r="G389" s="556" t="s">
        <v>13459</v>
      </c>
      <c r="H389" s="557" t="s">
        <v>15704</v>
      </c>
      <c r="I389" s="558" t="s">
        <v>1782</v>
      </c>
      <c r="J389" s="558" t="s">
        <v>1782</v>
      </c>
      <c r="K389" s="563" t="s">
        <v>16611</v>
      </c>
      <c r="L389" s="563" t="s">
        <v>16612</v>
      </c>
      <c r="M389" s="563"/>
      <c r="N389" s="563"/>
      <c r="O389" s="563"/>
      <c r="P389" s="559"/>
      <c r="Q389" s="564"/>
      <c r="R389" s="556" t="s">
        <v>842</v>
      </c>
      <c r="S389" s="561" t="s">
        <v>12696</v>
      </c>
      <c r="T389" s="561" t="s">
        <v>3448</v>
      </c>
      <c r="U389" s="562"/>
      <c r="V389" s="565">
        <v>412</v>
      </c>
      <c r="W389" s="566"/>
      <c r="X389" s="566">
        <v>0</v>
      </c>
      <c r="Y389" s="566"/>
      <c r="Z389" s="566"/>
      <c r="AA389" s="567"/>
      <c r="AB389" s="568" t="s">
        <v>15654</v>
      </c>
      <c r="AC389" s="551"/>
      <c r="AD389" s="551"/>
      <c r="AE389" s="551"/>
      <c r="AF389" s="551"/>
      <c r="AG389" s="551"/>
      <c r="AH389" s="551"/>
    </row>
    <row r="390" spans="1:34" s="272" customFormat="1" ht="40.5">
      <c r="A390" s="555" t="s">
        <v>1832</v>
      </c>
      <c r="B390" s="556" t="s">
        <v>1131</v>
      </c>
      <c r="C390" s="560" t="s">
        <v>13150</v>
      </c>
      <c r="D390" s="569"/>
      <c r="E390" s="556" t="s">
        <v>16482</v>
      </c>
      <c r="F390" s="556" t="s">
        <v>1832</v>
      </c>
      <c r="G390" s="556" t="s">
        <v>13459</v>
      </c>
      <c r="H390" s="557" t="s">
        <v>16613</v>
      </c>
      <c r="I390" s="558" t="s">
        <v>1833</v>
      </c>
      <c r="J390" s="558" t="s">
        <v>12624</v>
      </c>
      <c r="K390" s="563" t="s">
        <v>16556</v>
      </c>
      <c r="L390" s="563" t="s">
        <v>16557</v>
      </c>
      <c r="M390" s="563"/>
      <c r="N390" s="563"/>
      <c r="O390" s="563"/>
      <c r="P390" s="559"/>
      <c r="Q390" s="564"/>
      <c r="R390" s="556" t="s">
        <v>13150</v>
      </c>
      <c r="S390" s="561" t="s">
        <v>12735</v>
      </c>
      <c r="T390" s="561" t="s">
        <v>4769</v>
      </c>
      <c r="U390" s="562"/>
      <c r="V390" s="565">
        <v>455</v>
      </c>
      <c r="W390" s="566"/>
      <c r="X390" s="566">
        <v>0</v>
      </c>
      <c r="Y390" s="566"/>
      <c r="Z390" s="566"/>
      <c r="AA390" s="567"/>
      <c r="AB390" s="568" t="s">
        <v>16614</v>
      </c>
      <c r="AC390" s="551"/>
      <c r="AD390" s="551"/>
      <c r="AE390" s="551"/>
      <c r="AF390" s="551"/>
      <c r="AG390" s="551"/>
      <c r="AH390" s="551"/>
    </row>
    <row r="391" spans="1:34" s="272" customFormat="1" ht="27">
      <c r="A391" s="555" t="s">
        <v>2565</v>
      </c>
      <c r="B391" s="556" t="s">
        <v>1131</v>
      </c>
      <c r="C391" s="560" t="s">
        <v>2564</v>
      </c>
      <c r="D391" s="569"/>
      <c r="E391" s="556" t="s">
        <v>15731</v>
      </c>
      <c r="F391" s="556" t="s">
        <v>2565</v>
      </c>
      <c r="G391" s="556" t="s">
        <v>13459</v>
      </c>
      <c r="H391" s="557" t="s">
        <v>16615</v>
      </c>
      <c r="I391" s="558" t="s">
        <v>2577</v>
      </c>
      <c r="J391" s="558" t="s">
        <v>1683</v>
      </c>
      <c r="K391" s="563" t="s">
        <v>16616</v>
      </c>
      <c r="L391" s="563" t="s">
        <v>16617</v>
      </c>
      <c r="M391" s="563"/>
      <c r="N391" s="563"/>
      <c r="O391" s="563"/>
      <c r="P391" s="559"/>
      <c r="Q391" s="564"/>
      <c r="R391" s="556" t="s">
        <v>2564</v>
      </c>
      <c r="S391" s="561" t="s">
        <v>12698</v>
      </c>
      <c r="T391" s="561" t="s">
        <v>3499</v>
      </c>
      <c r="U391" s="562"/>
      <c r="V391" s="565">
        <v>500</v>
      </c>
      <c r="W391" s="566"/>
      <c r="X391" s="566">
        <v>0</v>
      </c>
      <c r="Y391" s="566"/>
      <c r="Z391" s="566"/>
      <c r="AA391" s="567"/>
      <c r="AB391" s="568" t="s">
        <v>16618</v>
      </c>
      <c r="AC391" s="551"/>
      <c r="AD391" s="551"/>
      <c r="AE391" s="551"/>
      <c r="AF391" s="551"/>
      <c r="AG391" s="551"/>
      <c r="AH391" s="551"/>
    </row>
    <row r="392" spans="1:34" s="272" customFormat="1" ht="27">
      <c r="A392" s="555" t="s">
        <v>14006</v>
      </c>
      <c r="B392" s="556" t="s">
        <v>1130</v>
      </c>
      <c r="C392" s="560" t="s">
        <v>14005</v>
      </c>
      <c r="D392" s="569"/>
      <c r="E392" s="556" t="s">
        <v>16339</v>
      </c>
      <c r="F392" s="556" t="s">
        <v>14006</v>
      </c>
      <c r="G392" s="556" t="s">
        <v>13459</v>
      </c>
      <c r="H392" s="557" t="s">
        <v>16619</v>
      </c>
      <c r="I392" s="558" t="s">
        <v>14053</v>
      </c>
      <c r="J392" s="558" t="s">
        <v>6520</v>
      </c>
      <c r="K392" s="563" t="s">
        <v>16620</v>
      </c>
      <c r="L392" s="563" t="s">
        <v>16621</v>
      </c>
      <c r="M392" s="563"/>
      <c r="N392" s="563"/>
      <c r="O392" s="563"/>
      <c r="P392" s="559"/>
      <c r="Q392" s="564"/>
      <c r="R392" s="556" t="s">
        <v>14005</v>
      </c>
      <c r="S392" s="561" t="s">
        <v>12777</v>
      </c>
      <c r="T392" s="561" t="s">
        <v>6519</v>
      </c>
      <c r="U392" s="562"/>
      <c r="V392" s="565">
        <v>5</v>
      </c>
      <c r="W392" s="566"/>
      <c r="X392" s="566">
        <v>0</v>
      </c>
      <c r="Y392" s="566"/>
      <c r="Z392" s="566"/>
      <c r="AA392" s="567"/>
      <c r="AB392" s="568" t="s">
        <v>16622</v>
      </c>
      <c r="AC392" s="551"/>
      <c r="AD392" s="551"/>
      <c r="AE392" s="551"/>
      <c r="AF392" s="551"/>
      <c r="AG392" s="551"/>
      <c r="AH392" s="551"/>
    </row>
    <row r="393" spans="1:34" s="272" customFormat="1" ht="40.5">
      <c r="A393" s="555" t="s">
        <v>2471</v>
      </c>
      <c r="B393" s="556" t="s">
        <v>1130</v>
      </c>
      <c r="C393" s="560" t="s">
        <v>2470</v>
      </c>
      <c r="D393" s="569"/>
      <c r="E393" s="556" t="s">
        <v>16623</v>
      </c>
      <c r="F393" s="556" t="s">
        <v>2471</v>
      </c>
      <c r="G393" s="556" t="s">
        <v>13459</v>
      </c>
      <c r="H393" s="557" t="s">
        <v>16624</v>
      </c>
      <c r="I393" s="558" t="s">
        <v>2481</v>
      </c>
      <c r="J393" s="558" t="s">
        <v>2481</v>
      </c>
      <c r="K393" s="563" t="s">
        <v>16625</v>
      </c>
      <c r="L393" s="563" t="s">
        <v>16626</v>
      </c>
      <c r="M393" s="563"/>
      <c r="N393" s="563"/>
      <c r="O393" s="563"/>
      <c r="P393" s="559"/>
      <c r="Q393" s="564"/>
      <c r="R393" s="556" t="s">
        <v>2470</v>
      </c>
      <c r="S393" s="561" t="s">
        <v>12667</v>
      </c>
      <c r="T393" s="561" t="s">
        <v>2590</v>
      </c>
      <c r="U393" s="562"/>
      <c r="V393" s="565">
        <v>152</v>
      </c>
      <c r="W393" s="566"/>
      <c r="X393" s="566">
        <v>0</v>
      </c>
      <c r="Y393" s="566"/>
      <c r="Z393" s="566"/>
      <c r="AA393" s="567"/>
      <c r="AB393" s="568" t="s">
        <v>16627</v>
      </c>
      <c r="AC393" s="551"/>
      <c r="AD393" s="551"/>
      <c r="AE393" s="551"/>
      <c r="AF393" s="551"/>
      <c r="AG393" s="551"/>
      <c r="AH393" s="551"/>
    </row>
    <row r="394" spans="1:34" s="272" customFormat="1" ht="27">
      <c r="A394" s="555" t="s">
        <v>2278</v>
      </c>
      <c r="B394" s="556" t="s">
        <v>1130</v>
      </c>
      <c r="C394" s="560" t="s">
        <v>2277</v>
      </c>
      <c r="D394" s="569"/>
      <c r="E394" s="556" t="s">
        <v>16628</v>
      </c>
      <c r="F394" s="556" t="s">
        <v>2278</v>
      </c>
      <c r="G394" s="556" t="s">
        <v>13459</v>
      </c>
      <c r="H394" s="557" t="s">
        <v>16629</v>
      </c>
      <c r="I394" s="558" t="s">
        <v>2279</v>
      </c>
      <c r="J394" s="558" t="s">
        <v>4932</v>
      </c>
      <c r="K394" s="563" t="s">
        <v>16630</v>
      </c>
      <c r="L394" s="563" t="s">
        <v>16631</v>
      </c>
      <c r="M394" s="563"/>
      <c r="N394" s="563"/>
      <c r="O394" s="563"/>
      <c r="P394" s="559"/>
      <c r="Q394" s="564"/>
      <c r="R394" s="556" t="s">
        <v>2277</v>
      </c>
      <c r="S394" s="561" t="s">
        <v>12742</v>
      </c>
      <c r="T394" s="561" t="s">
        <v>12990</v>
      </c>
      <c r="U394" s="562"/>
      <c r="V394" s="565">
        <v>216</v>
      </c>
      <c r="W394" s="566"/>
      <c r="X394" s="566">
        <v>0</v>
      </c>
      <c r="Y394" s="566"/>
      <c r="Z394" s="566"/>
      <c r="AA394" s="567"/>
      <c r="AB394" s="568" t="s">
        <v>16632</v>
      </c>
      <c r="AC394" s="551"/>
      <c r="AD394" s="551"/>
      <c r="AE394" s="551"/>
      <c r="AF394" s="551"/>
      <c r="AG394" s="551"/>
      <c r="AH394" s="551"/>
    </row>
    <row r="395" spans="1:34" s="272" customFormat="1" ht="27">
      <c r="A395" s="555" t="s">
        <v>2535</v>
      </c>
      <c r="B395" s="556" t="s">
        <v>1130</v>
      </c>
      <c r="C395" s="560" t="s">
        <v>2534</v>
      </c>
      <c r="D395" s="569"/>
      <c r="E395" s="556" t="s">
        <v>16339</v>
      </c>
      <c r="F395" s="556" t="s">
        <v>2535</v>
      </c>
      <c r="G395" s="556" t="s">
        <v>13459</v>
      </c>
      <c r="H395" s="557" t="s">
        <v>16633</v>
      </c>
      <c r="I395" s="558" t="s">
        <v>1576</v>
      </c>
      <c r="J395" s="558" t="s">
        <v>6576</v>
      </c>
      <c r="K395" s="563" t="s">
        <v>16634</v>
      </c>
      <c r="L395" s="563" t="s">
        <v>16635</v>
      </c>
      <c r="M395" s="563"/>
      <c r="N395" s="563"/>
      <c r="O395" s="563"/>
      <c r="P395" s="559"/>
      <c r="Q395" s="564"/>
      <c r="R395" s="556" t="s">
        <v>2534</v>
      </c>
      <c r="S395" s="561" t="s">
        <v>12777</v>
      </c>
      <c r="T395" s="561" t="s">
        <v>6575</v>
      </c>
      <c r="U395" s="562"/>
      <c r="V395" s="565">
        <v>116</v>
      </c>
      <c r="W395" s="566"/>
      <c r="X395" s="566">
        <v>0</v>
      </c>
      <c r="Y395" s="566"/>
      <c r="Z395" s="566"/>
      <c r="AA395" s="567"/>
      <c r="AB395" s="568" t="s">
        <v>16636</v>
      </c>
      <c r="AC395" s="551"/>
      <c r="AD395" s="551"/>
      <c r="AE395" s="551"/>
      <c r="AF395" s="551"/>
      <c r="AG395" s="551"/>
      <c r="AH395" s="551"/>
    </row>
    <row r="396" spans="1:34" s="272" customFormat="1" ht="94.5">
      <c r="A396" s="555" t="s">
        <v>2563</v>
      </c>
      <c r="B396" s="556" t="s">
        <v>1131</v>
      </c>
      <c r="C396" s="560" t="s">
        <v>2562</v>
      </c>
      <c r="D396" s="569"/>
      <c r="E396" s="556" t="s">
        <v>15640</v>
      </c>
      <c r="F396" s="556" t="s">
        <v>2563</v>
      </c>
      <c r="G396" s="556" t="s">
        <v>13459</v>
      </c>
      <c r="H396" s="557" t="s">
        <v>15850</v>
      </c>
      <c r="I396" s="558" t="s">
        <v>1839</v>
      </c>
      <c r="J396" s="558" t="s">
        <v>13847</v>
      </c>
      <c r="K396" s="563" t="s">
        <v>16637</v>
      </c>
      <c r="L396" s="563" t="s">
        <v>16638</v>
      </c>
      <c r="M396" s="563"/>
      <c r="N396" s="563"/>
      <c r="O396" s="563"/>
      <c r="P396" s="559"/>
      <c r="Q396" s="564"/>
      <c r="R396" s="556" t="s">
        <v>2562</v>
      </c>
      <c r="S396" s="561" t="s">
        <v>12715</v>
      </c>
      <c r="T396" s="561" t="s">
        <v>13745</v>
      </c>
      <c r="U396" s="562"/>
      <c r="V396" s="565">
        <v>434</v>
      </c>
      <c r="W396" s="566"/>
      <c r="X396" s="566">
        <v>0</v>
      </c>
      <c r="Y396" s="566"/>
      <c r="Z396" s="566"/>
      <c r="AA396" s="567"/>
      <c r="AB396" s="568" t="s">
        <v>15852</v>
      </c>
      <c r="AC396" s="551"/>
      <c r="AD396" s="551"/>
      <c r="AE396" s="551"/>
      <c r="AF396" s="551"/>
      <c r="AG396" s="551"/>
      <c r="AH396" s="551"/>
    </row>
    <row r="397" spans="1:34" s="272" customFormat="1" ht="27">
      <c r="A397" s="555" t="s">
        <v>663</v>
      </c>
      <c r="B397" s="556" t="s">
        <v>1130</v>
      </c>
      <c r="C397" s="560" t="s">
        <v>905</v>
      </c>
      <c r="D397" s="569"/>
      <c r="E397" s="556" t="s">
        <v>16017</v>
      </c>
      <c r="F397" s="556" t="s">
        <v>663</v>
      </c>
      <c r="G397" s="556" t="s">
        <v>13459</v>
      </c>
      <c r="H397" s="557" t="s">
        <v>16639</v>
      </c>
      <c r="I397" s="558" t="s">
        <v>1566</v>
      </c>
      <c r="J397" s="558" t="s">
        <v>1567</v>
      </c>
      <c r="K397" s="563" t="s">
        <v>16640</v>
      </c>
      <c r="L397" s="563" t="s">
        <v>16641</v>
      </c>
      <c r="M397" s="563"/>
      <c r="N397" s="563"/>
      <c r="O397" s="563"/>
      <c r="P397" s="559"/>
      <c r="Q397" s="564"/>
      <c r="R397" s="556" t="s">
        <v>905</v>
      </c>
      <c r="S397" s="561" t="s">
        <v>12824</v>
      </c>
      <c r="T397" s="561" t="s">
        <v>8846</v>
      </c>
      <c r="U397" s="562"/>
      <c r="V397" s="565">
        <v>42</v>
      </c>
      <c r="W397" s="566"/>
      <c r="X397" s="566">
        <v>0</v>
      </c>
      <c r="Y397" s="566"/>
      <c r="Z397" s="566"/>
      <c r="AA397" s="567"/>
      <c r="AB397" s="568" t="s">
        <v>16642</v>
      </c>
      <c r="AC397" s="551"/>
      <c r="AD397" s="551"/>
      <c r="AE397" s="551"/>
      <c r="AF397" s="551"/>
      <c r="AG397" s="551"/>
      <c r="AH397" s="551"/>
    </row>
    <row r="398" spans="1:34" s="272" customFormat="1" ht="94.5">
      <c r="A398" s="555" t="s">
        <v>664</v>
      </c>
      <c r="B398" s="556" t="s">
        <v>1130</v>
      </c>
      <c r="C398" s="560" t="s">
        <v>2259</v>
      </c>
      <c r="D398" s="569"/>
      <c r="E398" s="556" t="s">
        <v>15979</v>
      </c>
      <c r="F398" s="556" t="s">
        <v>664</v>
      </c>
      <c r="G398" s="556" t="s">
        <v>13459</v>
      </c>
      <c r="H398" s="557" t="s">
        <v>16643</v>
      </c>
      <c r="I398" s="558" t="s">
        <v>1568</v>
      </c>
      <c r="J398" s="558" t="s">
        <v>1569</v>
      </c>
      <c r="K398" s="563" t="s">
        <v>16644</v>
      </c>
      <c r="L398" s="563" t="s">
        <v>16645</v>
      </c>
      <c r="M398" s="563"/>
      <c r="N398" s="563"/>
      <c r="O398" s="563"/>
      <c r="P398" s="559"/>
      <c r="Q398" s="564"/>
      <c r="R398" s="556" t="s">
        <v>2259</v>
      </c>
      <c r="S398" s="561" t="s">
        <v>12705</v>
      </c>
      <c r="T398" s="561" t="s">
        <v>3718</v>
      </c>
      <c r="U398" s="562"/>
      <c r="V398" s="565">
        <v>44</v>
      </c>
      <c r="W398" s="566"/>
      <c r="X398" s="566">
        <v>0</v>
      </c>
      <c r="Y398" s="566"/>
      <c r="Z398" s="566"/>
      <c r="AA398" s="567"/>
      <c r="AB398" s="568" t="s">
        <v>16646</v>
      </c>
      <c r="AC398" s="551"/>
      <c r="AD398" s="551"/>
      <c r="AE398" s="551"/>
      <c r="AF398" s="551"/>
      <c r="AG398" s="551"/>
      <c r="AH398" s="551"/>
    </row>
    <row r="399" spans="1:34" s="272" customFormat="1" ht="40.5">
      <c r="A399" s="555" t="s">
        <v>673</v>
      </c>
      <c r="B399" s="556" t="s">
        <v>1130</v>
      </c>
      <c r="C399" s="560" t="s">
        <v>906</v>
      </c>
      <c r="D399" s="569"/>
      <c r="E399" s="556" t="s">
        <v>15683</v>
      </c>
      <c r="F399" s="556" t="s">
        <v>673</v>
      </c>
      <c r="G399" s="556" t="s">
        <v>13459</v>
      </c>
      <c r="H399" s="557" t="s">
        <v>15700</v>
      </c>
      <c r="I399" s="558" t="s">
        <v>1581</v>
      </c>
      <c r="J399" s="558" t="s">
        <v>1582</v>
      </c>
      <c r="K399" s="563" t="s">
        <v>16647</v>
      </c>
      <c r="L399" s="563" t="s">
        <v>16648</v>
      </c>
      <c r="M399" s="563"/>
      <c r="N399" s="563"/>
      <c r="O399" s="563"/>
      <c r="P399" s="559"/>
      <c r="Q399" s="564"/>
      <c r="R399" s="556" t="s">
        <v>906</v>
      </c>
      <c r="S399" s="561" t="s">
        <v>12781</v>
      </c>
      <c r="T399" s="561" t="s">
        <v>6783</v>
      </c>
      <c r="U399" s="562"/>
      <c r="V399" s="565">
        <v>64</v>
      </c>
      <c r="W399" s="566"/>
      <c r="X399" s="566">
        <v>0</v>
      </c>
      <c r="Y399" s="566"/>
      <c r="Z399" s="566"/>
      <c r="AA399" s="567"/>
      <c r="AB399" s="568" t="s">
        <v>16649</v>
      </c>
      <c r="AC399" s="551"/>
      <c r="AD399" s="551"/>
      <c r="AE399" s="551"/>
      <c r="AF399" s="551"/>
      <c r="AG399" s="551"/>
      <c r="AH399" s="551"/>
    </row>
    <row r="400" spans="1:34" s="272" customFormat="1" ht="40.5">
      <c r="A400" s="555" t="s">
        <v>1410</v>
      </c>
      <c r="B400" s="556" t="s">
        <v>1131</v>
      </c>
      <c r="C400" s="560" t="s">
        <v>906</v>
      </c>
      <c r="D400" s="569"/>
      <c r="E400" s="556" t="s">
        <v>15683</v>
      </c>
      <c r="F400" s="556" t="s">
        <v>1410</v>
      </c>
      <c r="G400" s="556" t="s">
        <v>13459</v>
      </c>
      <c r="H400" s="557" t="s">
        <v>15700</v>
      </c>
      <c r="I400" s="558" t="s">
        <v>1581</v>
      </c>
      <c r="J400" s="558" t="s">
        <v>1582</v>
      </c>
      <c r="K400" s="563" t="s">
        <v>16647</v>
      </c>
      <c r="L400" s="563" t="s">
        <v>16648</v>
      </c>
      <c r="M400" s="563"/>
      <c r="N400" s="563"/>
      <c r="O400" s="563"/>
      <c r="P400" s="559"/>
      <c r="Q400" s="564"/>
      <c r="R400" s="556" t="s">
        <v>906</v>
      </c>
      <c r="S400" s="561" t="s">
        <v>12781</v>
      </c>
      <c r="T400" s="561" t="s">
        <v>6783</v>
      </c>
      <c r="U400" s="562"/>
      <c r="V400" s="565">
        <v>409</v>
      </c>
      <c r="W400" s="566"/>
      <c r="X400" s="566">
        <v>0</v>
      </c>
      <c r="Y400" s="566"/>
      <c r="Z400" s="566"/>
      <c r="AA400" s="567"/>
      <c r="AB400" s="568" t="s">
        <v>15702</v>
      </c>
      <c r="AC400" s="551"/>
      <c r="AD400" s="551"/>
      <c r="AE400" s="551"/>
      <c r="AF400" s="551"/>
      <c r="AG400" s="551"/>
      <c r="AH400" s="551"/>
    </row>
    <row r="401" spans="1:34" s="272" customFormat="1" ht="121.5">
      <c r="A401" s="555" t="s">
        <v>396</v>
      </c>
      <c r="B401" s="556" t="s">
        <v>1132</v>
      </c>
      <c r="C401" s="560" t="s">
        <v>3</v>
      </c>
      <c r="D401" s="569"/>
      <c r="E401" s="556" t="s">
        <v>15640</v>
      </c>
      <c r="F401" s="556" t="s">
        <v>396</v>
      </c>
      <c r="G401" s="556" t="s">
        <v>13459</v>
      </c>
      <c r="H401" s="557" t="s">
        <v>16650</v>
      </c>
      <c r="I401" s="558" t="s">
        <v>1752</v>
      </c>
      <c r="J401" s="558" t="s">
        <v>13846</v>
      </c>
      <c r="K401" s="563" t="s">
        <v>16651</v>
      </c>
      <c r="L401" s="563" t="s">
        <v>16652</v>
      </c>
      <c r="M401" s="563"/>
      <c r="N401" s="563"/>
      <c r="O401" s="563"/>
      <c r="P401" s="559"/>
      <c r="Q401" s="564"/>
      <c r="R401" s="556" t="s">
        <v>3</v>
      </c>
      <c r="S401" s="561" t="s">
        <v>12715</v>
      </c>
      <c r="T401" s="561" t="s">
        <v>13744</v>
      </c>
      <c r="U401" s="562"/>
      <c r="V401" s="565">
        <v>332</v>
      </c>
      <c r="W401" s="566"/>
      <c r="X401" s="566">
        <v>0</v>
      </c>
      <c r="Y401" s="566"/>
      <c r="Z401" s="566"/>
      <c r="AA401" s="567"/>
      <c r="AB401" s="568" t="s">
        <v>16653</v>
      </c>
      <c r="AC401" s="551"/>
      <c r="AD401" s="551"/>
      <c r="AE401" s="551"/>
      <c r="AF401" s="551"/>
      <c r="AG401" s="551"/>
      <c r="AH401" s="551"/>
    </row>
    <row r="402" spans="1:34" s="272" customFormat="1" ht="81">
      <c r="A402" s="555" t="s">
        <v>14101</v>
      </c>
      <c r="B402" s="556" t="s">
        <v>1130</v>
      </c>
      <c r="C402" s="560" t="s">
        <v>14076</v>
      </c>
      <c r="D402" s="569"/>
      <c r="E402" s="556" t="s">
        <v>16654</v>
      </c>
      <c r="F402" s="556" t="s">
        <v>14101</v>
      </c>
      <c r="G402" s="556" t="s">
        <v>13459</v>
      </c>
      <c r="H402" s="557" t="s">
        <v>16655</v>
      </c>
      <c r="I402" s="558" t="s">
        <v>14116</v>
      </c>
      <c r="J402" s="558" t="s">
        <v>3966</v>
      </c>
      <c r="K402" s="563" t="s">
        <v>16656</v>
      </c>
      <c r="L402" s="563" t="s">
        <v>16657</v>
      </c>
      <c r="M402" s="563"/>
      <c r="N402" s="563"/>
      <c r="O402" s="563"/>
      <c r="P402" s="559"/>
      <c r="Q402" s="564"/>
      <c r="R402" s="556" t="s">
        <v>14076</v>
      </c>
      <c r="S402" s="561" t="s">
        <v>12716</v>
      </c>
      <c r="T402" s="561" t="s">
        <v>3965</v>
      </c>
      <c r="U402" s="562"/>
      <c r="V402" s="565">
        <v>41</v>
      </c>
      <c r="W402" s="566"/>
      <c r="X402" s="566">
        <v>0</v>
      </c>
      <c r="Y402" s="566"/>
      <c r="Z402" s="566"/>
      <c r="AA402" s="567"/>
      <c r="AB402" s="568" t="s">
        <v>16658</v>
      </c>
      <c r="AC402" s="551"/>
      <c r="AD402" s="551"/>
      <c r="AE402" s="551"/>
      <c r="AF402" s="551"/>
      <c r="AG402" s="551"/>
      <c r="AH402" s="551"/>
    </row>
    <row r="403" spans="1:34" s="272" customFormat="1" ht="94.5">
      <c r="A403" s="555" t="s">
        <v>14102</v>
      </c>
      <c r="B403" s="556" t="s">
        <v>1130</v>
      </c>
      <c r="C403" s="560" t="s">
        <v>14079</v>
      </c>
      <c r="D403" s="569"/>
      <c r="E403" s="556" t="s">
        <v>15683</v>
      </c>
      <c r="F403" s="556" t="s">
        <v>14102</v>
      </c>
      <c r="G403" s="556" t="s">
        <v>13459</v>
      </c>
      <c r="H403" s="557" t="s">
        <v>16659</v>
      </c>
      <c r="I403" s="558" t="s">
        <v>14117</v>
      </c>
      <c r="J403" s="558" t="s">
        <v>1582</v>
      </c>
      <c r="K403" s="563" t="s">
        <v>16660</v>
      </c>
      <c r="L403" s="563" t="s">
        <v>16661</v>
      </c>
      <c r="M403" s="563"/>
      <c r="N403" s="563"/>
      <c r="O403" s="563"/>
      <c r="P403" s="559"/>
      <c r="Q403" s="564"/>
      <c r="R403" s="556" t="s">
        <v>14079</v>
      </c>
      <c r="S403" s="561" t="s">
        <v>12781</v>
      </c>
      <c r="T403" s="561" t="s">
        <v>6783</v>
      </c>
      <c r="U403" s="562"/>
      <c r="V403" s="565">
        <v>71</v>
      </c>
      <c r="W403" s="566"/>
      <c r="X403" s="566">
        <v>0</v>
      </c>
      <c r="Y403" s="566"/>
      <c r="Z403" s="566"/>
      <c r="AA403" s="567"/>
      <c r="AB403" s="568" t="s">
        <v>16662</v>
      </c>
      <c r="AC403" s="551"/>
      <c r="AD403" s="551"/>
      <c r="AE403" s="551"/>
      <c r="AF403" s="551"/>
      <c r="AG403" s="551"/>
      <c r="AH403" s="551"/>
    </row>
    <row r="404" spans="1:34" s="272" customFormat="1" ht="94.5">
      <c r="A404" s="555" t="s">
        <v>14103</v>
      </c>
      <c r="B404" s="556" t="s">
        <v>1130</v>
      </c>
      <c r="C404" s="560" t="s">
        <v>14080</v>
      </c>
      <c r="D404" s="569"/>
      <c r="E404" s="556" t="s">
        <v>15683</v>
      </c>
      <c r="F404" s="556" t="s">
        <v>14103</v>
      </c>
      <c r="G404" s="556" t="s">
        <v>13459</v>
      </c>
      <c r="H404" s="557" t="s">
        <v>16663</v>
      </c>
      <c r="I404" s="558" t="s">
        <v>6793</v>
      </c>
      <c r="J404" s="558" t="s">
        <v>6793</v>
      </c>
      <c r="K404" s="563" t="s">
        <v>16660</v>
      </c>
      <c r="L404" s="563" t="s">
        <v>16661</v>
      </c>
      <c r="M404" s="563"/>
      <c r="N404" s="563"/>
      <c r="O404" s="563"/>
      <c r="P404" s="559"/>
      <c r="Q404" s="564"/>
      <c r="R404" s="556" t="s">
        <v>14080</v>
      </c>
      <c r="S404" s="561" t="s">
        <v>12781</v>
      </c>
      <c r="T404" s="561" t="s">
        <v>6792</v>
      </c>
      <c r="U404" s="562"/>
      <c r="V404" s="565">
        <v>72</v>
      </c>
      <c r="W404" s="566"/>
      <c r="X404" s="566">
        <v>0</v>
      </c>
      <c r="Y404" s="566"/>
      <c r="Z404" s="566"/>
      <c r="AA404" s="567"/>
      <c r="AB404" s="568" t="s">
        <v>16664</v>
      </c>
      <c r="AC404" s="551"/>
      <c r="AD404" s="551"/>
      <c r="AE404" s="551"/>
      <c r="AF404" s="551"/>
      <c r="AG404" s="551"/>
      <c r="AH404" s="551"/>
    </row>
    <row r="405" spans="1:34" s="272" customFormat="1" ht="148.5">
      <c r="A405" s="555" t="s">
        <v>14110</v>
      </c>
      <c r="B405" s="556" t="s">
        <v>1133</v>
      </c>
      <c r="C405" s="560" t="s">
        <v>14095</v>
      </c>
      <c r="D405" s="569"/>
      <c r="E405" s="556" t="s">
        <v>15731</v>
      </c>
      <c r="F405" s="556" t="s">
        <v>14110</v>
      </c>
      <c r="G405" s="556" t="s">
        <v>13459</v>
      </c>
      <c r="H405" s="557" t="s">
        <v>16665</v>
      </c>
      <c r="I405" s="558" t="s">
        <v>2542</v>
      </c>
      <c r="J405" s="558" t="s">
        <v>1683</v>
      </c>
      <c r="K405" s="563" t="s">
        <v>16666</v>
      </c>
      <c r="L405" s="563" t="s">
        <v>16667</v>
      </c>
      <c r="M405" s="563"/>
      <c r="N405" s="563"/>
      <c r="O405" s="563"/>
      <c r="P405" s="559"/>
      <c r="Q405" s="564"/>
      <c r="R405" s="556" t="s">
        <v>14095</v>
      </c>
      <c r="S405" s="561" t="s">
        <v>12698</v>
      </c>
      <c r="T405" s="561" t="s">
        <v>3499</v>
      </c>
      <c r="U405" s="562"/>
      <c r="V405" s="565">
        <v>536</v>
      </c>
      <c r="W405" s="566"/>
      <c r="X405" s="566">
        <v>0</v>
      </c>
      <c r="Y405" s="566"/>
      <c r="Z405" s="566"/>
      <c r="AA405" s="567"/>
      <c r="AB405" s="568" t="s">
        <v>16668</v>
      </c>
      <c r="AC405" s="551"/>
      <c r="AD405" s="551"/>
      <c r="AE405" s="551"/>
      <c r="AF405" s="551"/>
      <c r="AG405" s="551"/>
      <c r="AH405" s="551"/>
    </row>
    <row r="406" spans="1:34" s="272" customFormat="1" ht="54">
      <c r="A406" s="555" t="s">
        <v>662</v>
      </c>
      <c r="B406" s="556" t="s">
        <v>1130</v>
      </c>
      <c r="C406" s="560" t="s">
        <v>661</v>
      </c>
      <c r="D406" s="569"/>
      <c r="E406" s="556" t="s">
        <v>15815</v>
      </c>
      <c r="F406" s="556" t="s">
        <v>662</v>
      </c>
      <c r="G406" s="556" t="s">
        <v>13459</v>
      </c>
      <c r="H406" s="557" t="s">
        <v>16669</v>
      </c>
      <c r="I406" s="558" t="s">
        <v>1549</v>
      </c>
      <c r="J406" s="558" t="s">
        <v>1550</v>
      </c>
      <c r="K406" s="563" t="s">
        <v>16670</v>
      </c>
      <c r="L406" s="563" t="s">
        <v>16671</v>
      </c>
      <c r="M406" s="563"/>
      <c r="N406" s="563"/>
      <c r="O406" s="563"/>
      <c r="P406" s="559"/>
      <c r="Q406" s="564"/>
      <c r="R406" s="556" t="s">
        <v>661</v>
      </c>
      <c r="S406" s="561" t="s">
        <v>12724</v>
      </c>
      <c r="T406" s="561" t="s">
        <v>4272</v>
      </c>
      <c r="U406" s="562"/>
      <c r="V406" s="565">
        <v>40</v>
      </c>
      <c r="W406" s="566"/>
      <c r="X406" s="566">
        <v>0</v>
      </c>
      <c r="Y406" s="566"/>
      <c r="Z406" s="566"/>
      <c r="AA406" s="567"/>
      <c r="AB406" s="568" t="s">
        <v>16672</v>
      </c>
      <c r="AC406" s="551"/>
      <c r="AD406" s="551"/>
      <c r="AE406" s="551"/>
      <c r="AF406" s="551"/>
      <c r="AG406" s="551"/>
      <c r="AH406" s="551"/>
    </row>
    <row r="407" spans="1:34" s="272" customFormat="1" ht="94.5">
      <c r="A407" s="555" t="s">
        <v>751</v>
      </c>
      <c r="B407" s="556" t="s">
        <v>1132</v>
      </c>
      <c r="C407" s="560" t="s">
        <v>750</v>
      </c>
      <c r="D407" s="569"/>
      <c r="E407" s="556" t="s">
        <v>15640</v>
      </c>
      <c r="F407" s="556" t="s">
        <v>751</v>
      </c>
      <c r="G407" s="556" t="s">
        <v>13459</v>
      </c>
      <c r="H407" s="557" t="s">
        <v>16673</v>
      </c>
      <c r="I407" s="558" t="s">
        <v>1730</v>
      </c>
      <c r="J407" s="558" t="s">
        <v>13847</v>
      </c>
      <c r="K407" s="563" t="s">
        <v>16674</v>
      </c>
      <c r="L407" s="563" t="s">
        <v>16675</v>
      </c>
      <c r="M407" s="563"/>
      <c r="N407" s="563"/>
      <c r="O407" s="563"/>
      <c r="P407" s="559"/>
      <c r="Q407" s="564"/>
      <c r="R407" s="556" t="s">
        <v>15358</v>
      </c>
      <c r="S407" s="561" t="s">
        <v>12715</v>
      </c>
      <c r="T407" s="561" t="s">
        <v>13745</v>
      </c>
      <c r="U407" s="562"/>
      <c r="V407" s="565">
        <v>325</v>
      </c>
      <c r="W407" s="566"/>
      <c r="X407" s="566">
        <v>0</v>
      </c>
      <c r="Y407" s="566"/>
      <c r="Z407" s="566"/>
      <c r="AA407" s="567"/>
      <c r="AB407" s="568" t="s">
        <v>16676</v>
      </c>
      <c r="AC407" s="551"/>
      <c r="AD407" s="551"/>
      <c r="AE407" s="551"/>
      <c r="AF407" s="551"/>
      <c r="AG407" s="551"/>
      <c r="AH407" s="551"/>
    </row>
    <row r="408" spans="1:34" s="272" customFormat="1" ht="81">
      <c r="A408" s="555" t="s">
        <v>1770</v>
      </c>
      <c r="B408" s="556" t="s">
        <v>1132</v>
      </c>
      <c r="C408" s="560" t="s">
        <v>12646</v>
      </c>
      <c r="D408" s="569"/>
      <c r="E408" s="556" t="s">
        <v>15731</v>
      </c>
      <c r="F408" s="556" t="s">
        <v>1770</v>
      </c>
      <c r="G408" s="556" t="s">
        <v>13459</v>
      </c>
      <c r="H408" s="557" t="s">
        <v>16575</v>
      </c>
      <c r="I408" s="558" t="s">
        <v>1732</v>
      </c>
      <c r="J408" s="558" t="s">
        <v>1771</v>
      </c>
      <c r="K408" s="563" t="s">
        <v>16576</v>
      </c>
      <c r="L408" s="563" t="s">
        <v>16577</v>
      </c>
      <c r="M408" s="563"/>
      <c r="N408" s="563"/>
      <c r="O408" s="563"/>
      <c r="P408" s="559"/>
      <c r="Q408" s="564"/>
      <c r="R408" s="556" t="s">
        <v>12646</v>
      </c>
      <c r="S408" s="561" t="s">
        <v>12698</v>
      </c>
      <c r="T408" s="561" t="s">
        <v>3471</v>
      </c>
      <c r="U408" s="562"/>
      <c r="V408" s="565">
        <v>359</v>
      </c>
      <c r="W408" s="566"/>
      <c r="X408" s="566">
        <v>0</v>
      </c>
      <c r="Y408" s="566"/>
      <c r="Z408" s="566"/>
      <c r="AA408" s="567"/>
      <c r="AB408" s="568" t="s">
        <v>16677</v>
      </c>
      <c r="AC408" s="551"/>
      <c r="AD408" s="551"/>
      <c r="AE408" s="551"/>
      <c r="AF408" s="551"/>
      <c r="AG408" s="551"/>
      <c r="AH408" s="551"/>
    </row>
    <row r="409" spans="1:34" s="272" customFormat="1" ht="135">
      <c r="A409" s="555" t="s">
        <v>659</v>
      </c>
      <c r="B409" s="556" t="s">
        <v>1130</v>
      </c>
      <c r="C409" s="560" t="s">
        <v>904</v>
      </c>
      <c r="D409" s="569"/>
      <c r="E409" s="556" t="s">
        <v>16085</v>
      </c>
      <c r="F409" s="556" t="s">
        <v>659</v>
      </c>
      <c r="G409" s="556" t="s">
        <v>13459</v>
      </c>
      <c r="H409" s="557" t="s">
        <v>16678</v>
      </c>
      <c r="I409" s="558" t="s">
        <v>2218</v>
      </c>
      <c r="J409" s="558" t="s">
        <v>9655</v>
      </c>
      <c r="K409" s="563" t="s">
        <v>16679</v>
      </c>
      <c r="L409" s="563" t="s">
        <v>16680</v>
      </c>
      <c r="M409" s="563"/>
      <c r="N409" s="563"/>
      <c r="O409" s="563"/>
      <c r="P409" s="559"/>
      <c r="Q409" s="564"/>
      <c r="R409" s="556" t="s">
        <v>904</v>
      </c>
      <c r="S409" s="561" t="s">
        <v>12843</v>
      </c>
      <c r="T409" s="561" t="s">
        <v>9653</v>
      </c>
      <c r="U409" s="562"/>
      <c r="V409" s="565">
        <v>38</v>
      </c>
      <c r="W409" s="566"/>
      <c r="X409" s="566">
        <v>0</v>
      </c>
      <c r="Y409" s="566"/>
      <c r="Z409" s="566"/>
      <c r="AA409" s="567"/>
      <c r="AB409" s="568" t="s">
        <v>16681</v>
      </c>
      <c r="AC409" s="551"/>
      <c r="AD409" s="551"/>
      <c r="AE409" s="551"/>
      <c r="AF409" s="551"/>
      <c r="AG409" s="551"/>
      <c r="AH409" s="551"/>
    </row>
    <row r="410" spans="1:34" s="272" customFormat="1" ht="54">
      <c r="A410" s="555" t="s">
        <v>665</v>
      </c>
      <c r="B410" s="556" t="s">
        <v>1130</v>
      </c>
      <c r="C410" s="560" t="s">
        <v>2524</v>
      </c>
      <c r="D410" s="569"/>
      <c r="E410" s="556" t="s">
        <v>15930</v>
      </c>
      <c r="F410" s="556" t="s">
        <v>665</v>
      </c>
      <c r="G410" s="556" t="s">
        <v>13459</v>
      </c>
      <c r="H410" s="557" t="s">
        <v>16682</v>
      </c>
      <c r="I410" s="558" t="s">
        <v>1572</v>
      </c>
      <c r="J410" s="558" t="s">
        <v>1573</v>
      </c>
      <c r="K410" s="563" t="s">
        <v>16683</v>
      </c>
      <c r="L410" s="563" t="s">
        <v>16684</v>
      </c>
      <c r="M410" s="563"/>
      <c r="N410" s="563"/>
      <c r="O410" s="563"/>
      <c r="P410" s="559"/>
      <c r="Q410" s="564"/>
      <c r="R410" s="556" t="s">
        <v>2524</v>
      </c>
      <c r="S410" s="561" t="s">
        <v>12710</v>
      </c>
      <c r="T410" s="561" t="s">
        <v>3813</v>
      </c>
      <c r="U410" s="562"/>
      <c r="V410" s="565">
        <v>46</v>
      </c>
      <c r="W410" s="566"/>
      <c r="X410" s="566">
        <v>0</v>
      </c>
      <c r="Y410" s="566"/>
      <c r="Z410" s="566"/>
      <c r="AA410" s="567"/>
      <c r="AB410" s="568" t="s">
        <v>16685</v>
      </c>
      <c r="AC410" s="551"/>
      <c r="AD410" s="551"/>
      <c r="AE410" s="551"/>
      <c r="AF410" s="551"/>
      <c r="AG410" s="551"/>
      <c r="AH410" s="551"/>
    </row>
    <row r="411" spans="1:34" s="272" customFormat="1" ht="67.5">
      <c r="A411" s="555" t="s">
        <v>744</v>
      </c>
      <c r="B411" s="556" t="s">
        <v>1130</v>
      </c>
      <c r="C411" s="560" t="s">
        <v>2158</v>
      </c>
      <c r="D411" s="569"/>
      <c r="E411" s="556" t="s">
        <v>15640</v>
      </c>
      <c r="F411" s="556" t="s">
        <v>744</v>
      </c>
      <c r="G411" s="556" t="s">
        <v>13459</v>
      </c>
      <c r="H411" s="557" t="s">
        <v>16686</v>
      </c>
      <c r="I411" s="558" t="s">
        <v>1574</v>
      </c>
      <c r="J411" s="558" t="s">
        <v>13851</v>
      </c>
      <c r="K411" s="563" t="s">
        <v>16687</v>
      </c>
      <c r="L411" s="563" t="s">
        <v>16688</v>
      </c>
      <c r="M411" s="563"/>
      <c r="N411" s="563"/>
      <c r="O411" s="563"/>
      <c r="P411" s="559"/>
      <c r="Q411" s="564"/>
      <c r="R411" s="556" t="s">
        <v>2158</v>
      </c>
      <c r="S411" s="561" t="s">
        <v>12715</v>
      </c>
      <c r="T411" s="561" t="s">
        <v>13749</v>
      </c>
      <c r="U411" s="562"/>
      <c r="V411" s="565">
        <v>301</v>
      </c>
      <c r="W411" s="566"/>
      <c r="X411" s="566">
        <v>0</v>
      </c>
      <c r="Y411" s="566"/>
      <c r="Z411" s="566"/>
      <c r="AA411" s="567"/>
      <c r="AB411" s="568" t="s">
        <v>16689</v>
      </c>
      <c r="AC411" s="551"/>
      <c r="AD411" s="551"/>
      <c r="AE411" s="551"/>
      <c r="AF411" s="551"/>
      <c r="AG411" s="551"/>
      <c r="AH411" s="551"/>
    </row>
    <row r="412" spans="1:34" s="272" customFormat="1" ht="67.5">
      <c r="A412" s="555" t="s">
        <v>670</v>
      </c>
      <c r="B412" s="556" t="s">
        <v>1130</v>
      </c>
      <c r="C412" s="560" t="s">
        <v>2275</v>
      </c>
      <c r="D412" s="569"/>
      <c r="E412" s="556" t="s">
        <v>15920</v>
      </c>
      <c r="F412" s="556" t="s">
        <v>670</v>
      </c>
      <c r="G412" s="556" t="s">
        <v>13459</v>
      </c>
      <c r="H412" s="557" t="s">
        <v>16690</v>
      </c>
      <c r="I412" s="558" t="s">
        <v>1580</v>
      </c>
      <c r="J412" s="558" t="s">
        <v>13085</v>
      </c>
      <c r="K412" s="563" t="s">
        <v>16691</v>
      </c>
      <c r="L412" s="563" t="s">
        <v>16692</v>
      </c>
      <c r="M412" s="563"/>
      <c r="N412" s="563"/>
      <c r="O412" s="563"/>
      <c r="P412" s="559"/>
      <c r="Q412" s="564"/>
      <c r="R412" s="556" t="s">
        <v>2275</v>
      </c>
      <c r="S412" s="561" t="s">
        <v>12789</v>
      </c>
      <c r="T412" s="561" t="s">
        <v>7123</v>
      </c>
      <c r="U412" s="562"/>
      <c r="V412" s="565">
        <v>69</v>
      </c>
      <c r="W412" s="566"/>
      <c r="X412" s="566">
        <v>0</v>
      </c>
      <c r="Y412" s="566"/>
      <c r="Z412" s="566"/>
      <c r="AA412" s="567"/>
      <c r="AB412" s="568" t="s">
        <v>16693</v>
      </c>
      <c r="AC412" s="551"/>
      <c r="AD412" s="551"/>
      <c r="AE412" s="551"/>
      <c r="AF412" s="551"/>
      <c r="AG412" s="551"/>
      <c r="AH412" s="551"/>
    </row>
    <row r="413" spans="1:34" s="272" customFormat="1" ht="81">
      <c r="A413" s="555" t="s">
        <v>397</v>
      </c>
      <c r="B413" s="556" t="s">
        <v>1130</v>
      </c>
      <c r="C413" s="560" t="s">
        <v>14078</v>
      </c>
      <c r="D413" s="569"/>
      <c r="E413" s="556" t="s">
        <v>15683</v>
      </c>
      <c r="F413" s="556" t="s">
        <v>397</v>
      </c>
      <c r="G413" s="556" t="s">
        <v>13459</v>
      </c>
      <c r="H413" s="557" t="s">
        <v>16694</v>
      </c>
      <c r="I413" s="558" t="s">
        <v>1586</v>
      </c>
      <c r="J413" s="558" t="s">
        <v>1587</v>
      </c>
      <c r="K413" s="563" t="s">
        <v>16660</v>
      </c>
      <c r="L413" s="563" t="s">
        <v>16661</v>
      </c>
      <c r="M413" s="563"/>
      <c r="N413" s="563"/>
      <c r="O413" s="563"/>
      <c r="P413" s="559"/>
      <c r="Q413" s="564"/>
      <c r="R413" s="556" t="s">
        <v>14078</v>
      </c>
      <c r="S413" s="561" t="s">
        <v>12781</v>
      </c>
      <c r="T413" s="561" t="s">
        <v>6746</v>
      </c>
      <c r="U413" s="562"/>
      <c r="V413" s="565">
        <v>70</v>
      </c>
      <c r="W413" s="566"/>
      <c r="X413" s="566">
        <v>0</v>
      </c>
      <c r="Y413" s="566"/>
      <c r="Z413" s="566"/>
      <c r="AA413" s="567"/>
      <c r="AB413" s="568" t="s">
        <v>16695</v>
      </c>
      <c r="AC413" s="551"/>
      <c r="AD413" s="551"/>
      <c r="AE413" s="551"/>
      <c r="AF413" s="551"/>
      <c r="AG413" s="551"/>
      <c r="AH413" s="551"/>
    </row>
    <row r="414" spans="1:34" s="272" customFormat="1" ht="121.5">
      <c r="A414" s="555" t="s">
        <v>1591</v>
      </c>
      <c r="B414" s="556" t="s">
        <v>1130</v>
      </c>
      <c r="C414" s="560" t="s">
        <v>1590</v>
      </c>
      <c r="D414" s="569"/>
      <c r="E414" s="556" t="s">
        <v>15640</v>
      </c>
      <c r="F414" s="556" t="s">
        <v>1591</v>
      </c>
      <c r="G414" s="556" t="s">
        <v>13459</v>
      </c>
      <c r="H414" s="557" t="s">
        <v>16696</v>
      </c>
      <c r="I414" s="558" t="s">
        <v>1592</v>
      </c>
      <c r="J414" s="558" t="s">
        <v>13843</v>
      </c>
      <c r="K414" s="563" t="s">
        <v>16697</v>
      </c>
      <c r="L414" s="563" t="s">
        <v>16698</v>
      </c>
      <c r="M414" s="563"/>
      <c r="N414" s="563"/>
      <c r="O414" s="563"/>
      <c r="P414" s="559"/>
      <c r="Q414" s="564"/>
      <c r="R414" s="556" t="s">
        <v>1590</v>
      </c>
      <c r="S414" s="561" t="s">
        <v>12715</v>
      </c>
      <c r="T414" s="561" t="s">
        <v>13741</v>
      </c>
      <c r="U414" s="562"/>
      <c r="V414" s="565">
        <v>94</v>
      </c>
      <c r="W414" s="566"/>
      <c r="X414" s="566">
        <v>0</v>
      </c>
      <c r="Y414" s="566"/>
      <c r="Z414" s="566"/>
      <c r="AA414" s="567"/>
      <c r="AB414" s="568" t="s">
        <v>16699</v>
      </c>
      <c r="AC414" s="551"/>
      <c r="AD414" s="551"/>
      <c r="AE414" s="551"/>
      <c r="AF414" s="551"/>
      <c r="AG414" s="551"/>
      <c r="AH414" s="551"/>
    </row>
    <row r="415" spans="1:34" s="272" customFormat="1" ht="94.5">
      <c r="A415" s="555" t="s">
        <v>706</v>
      </c>
      <c r="B415" s="556" t="s">
        <v>1130</v>
      </c>
      <c r="C415" s="560" t="s">
        <v>2167</v>
      </c>
      <c r="D415" s="569"/>
      <c r="E415" s="556" t="s">
        <v>12936</v>
      </c>
      <c r="F415" s="556" t="s">
        <v>706</v>
      </c>
      <c r="G415" s="556" t="s">
        <v>13459</v>
      </c>
      <c r="H415" s="557" t="s">
        <v>16700</v>
      </c>
      <c r="I415" s="558" t="s">
        <v>12936</v>
      </c>
      <c r="J415" s="558" t="s">
        <v>10505</v>
      </c>
      <c r="K415" s="563" t="s">
        <v>16701</v>
      </c>
      <c r="L415" s="563" t="s">
        <v>16702</v>
      </c>
      <c r="M415" s="563"/>
      <c r="N415" s="563"/>
      <c r="O415" s="563"/>
      <c r="P415" s="559"/>
      <c r="Q415" s="564"/>
      <c r="R415" s="556" t="s">
        <v>2167</v>
      </c>
      <c r="S415" s="561" t="s">
        <v>12864</v>
      </c>
      <c r="T415" s="561" t="s">
        <v>10504</v>
      </c>
      <c r="U415" s="562"/>
      <c r="V415" s="565">
        <v>169</v>
      </c>
      <c r="W415" s="566"/>
      <c r="X415" s="566">
        <v>0</v>
      </c>
      <c r="Y415" s="566"/>
      <c r="Z415" s="566"/>
      <c r="AA415" s="567"/>
      <c r="AB415" s="568" t="s">
        <v>16703</v>
      </c>
      <c r="AC415" s="551"/>
      <c r="AD415" s="551"/>
      <c r="AE415" s="551"/>
      <c r="AF415" s="551"/>
      <c r="AG415" s="551"/>
      <c r="AH415" s="551"/>
    </row>
    <row r="416" spans="1:34" s="272" customFormat="1" ht="54">
      <c r="A416" s="555" t="s">
        <v>707</v>
      </c>
      <c r="B416" s="556" t="s">
        <v>1130</v>
      </c>
      <c r="C416" s="560" t="s">
        <v>2331</v>
      </c>
      <c r="D416" s="569"/>
      <c r="E416" s="556" t="s">
        <v>15930</v>
      </c>
      <c r="F416" s="556" t="s">
        <v>707</v>
      </c>
      <c r="G416" s="556" t="s">
        <v>13459</v>
      </c>
      <c r="H416" s="557" t="s">
        <v>16704</v>
      </c>
      <c r="I416" s="558" t="s">
        <v>1629</v>
      </c>
      <c r="J416" s="558" t="s">
        <v>1630</v>
      </c>
      <c r="K416" s="563" t="s">
        <v>16705</v>
      </c>
      <c r="L416" s="563" t="s">
        <v>16706</v>
      </c>
      <c r="M416" s="563"/>
      <c r="N416" s="563"/>
      <c r="O416" s="563"/>
      <c r="P416" s="559"/>
      <c r="Q416" s="564"/>
      <c r="R416" s="556" t="s">
        <v>2331</v>
      </c>
      <c r="S416" s="561" t="s">
        <v>12710</v>
      </c>
      <c r="T416" s="561" t="s">
        <v>3818</v>
      </c>
      <c r="U416" s="562"/>
      <c r="V416" s="565">
        <v>171</v>
      </c>
      <c r="W416" s="566"/>
      <c r="X416" s="566">
        <v>0</v>
      </c>
      <c r="Y416" s="566"/>
      <c r="Z416" s="566"/>
      <c r="AA416" s="567"/>
      <c r="AB416" s="568" t="s">
        <v>16707</v>
      </c>
      <c r="AC416" s="551"/>
      <c r="AD416" s="551"/>
      <c r="AE416" s="551"/>
      <c r="AF416" s="551"/>
      <c r="AG416" s="551"/>
      <c r="AH416" s="551"/>
    </row>
    <row r="417" spans="1:34" s="272" customFormat="1" ht="81">
      <c r="A417" s="555" t="s">
        <v>755</v>
      </c>
      <c r="B417" s="556" t="s">
        <v>1132</v>
      </c>
      <c r="C417" s="560" t="s">
        <v>2168</v>
      </c>
      <c r="D417" s="569"/>
      <c r="E417" s="556" t="s">
        <v>16297</v>
      </c>
      <c r="F417" s="556" t="s">
        <v>755</v>
      </c>
      <c r="G417" s="556" t="s">
        <v>13459</v>
      </c>
      <c r="H417" s="557" t="s">
        <v>16708</v>
      </c>
      <c r="I417" s="558" t="s">
        <v>1733</v>
      </c>
      <c r="J417" s="558" t="s">
        <v>1734</v>
      </c>
      <c r="K417" s="563" t="s">
        <v>16709</v>
      </c>
      <c r="L417" s="563" t="s">
        <v>16710</v>
      </c>
      <c r="M417" s="563"/>
      <c r="N417" s="563"/>
      <c r="O417" s="563"/>
      <c r="P417" s="559"/>
      <c r="Q417" s="564"/>
      <c r="R417" s="556" t="s">
        <v>2168</v>
      </c>
      <c r="S417" s="561" t="s">
        <v>12772</v>
      </c>
      <c r="T417" s="561" t="s">
        <v>6264</v>
      </c>
      <c r="U417" s="562"/>
      <c r="V417" s="565">
        <v>344</v>
      </c>
      <c r="W417" s="566"/>
      <c r="X417" s="566">
        <v>0</v>
      </c>
      <c r="Y417" s="566"/>
      <c r="Z417" s="566"/>
      <c r="AA417" s="567"/>
      <c r="AB417" s="568" t="s">
        <v>16711</v>
      </c>
      <c r="AC417" s="551"/>
      <c r="AD417" s="551"/>
      <c r="AE417" s="551"/>
      <c r="AF417" s="551"/>
      <c r="AG417" s="551"/>
      <c r="AH417" s="551"/>
    </row>
    <row r="418" spans="1:34" s="272" customFormat="1" ht="67.5">
      <c r="A418" s="555" t="s">
        <v>708</v>
      </c>
      <c r="B418" s="556" t="s">
        <v>1130</v>
      </c>
      <c r="C418" s="560" t="s">
        <v>1229</v>
      </c>
      <c r="D418" s="569"/>
      <c r="E418" s="556" t="s">
        <v>15693</v>
      </c>
      <c r="F418" s="556" t="s">
        <v>708</v>
      </c>
      <c r="G418" s="556" t="s">
        <v>13459</v>
      </c>
      <c r="H418" s="557" t="s">
        <v>16712</v>
      </c>
      <c r="I418" s="558" t="s">
        <v>1631</v>
      </c>
      <c r="J418" s="558" t="s">
        <v>1632</v>
      </c>
      <c r="K418" s="563" t="s">
        <v>16701</v>
      </c>
      <c r="L418" s="563" t="s">
        <v>16702</v>
      </c>
      <c r="M418" s="563"/>
      <c r="N418" s="563"/>
      <c r="O418" s="563"/>
      <c r="P418" s="559"/>
      <c r="Q418" s="564"/>
      <c r="R418" s="556" t="s">
        <v>1229</v>
      </c>
      <c r="S418" s="561" t="s">
        <v>12899</v>
      </c>
      <c r="T418" s="561" t="s">
        <v>12116</v>
      </c>
      <c r="U418" s="562"/>
      <c r="V418" s="565">
        <v>172</v>
      </c>
      <c r="W418" s="566"/>
      <c r="X418" s="566">
        <v>0</v>
      </c>
      <c r="Y418" s="566"/>
      <c r="Z418" s="566"/>
      <c r="AA418" s="567"/>
      <c r="AB418" s="568" t="s">
        <v>16713</v>
      </c>
      <c r="AC418" s="551"/>
      <c r="AD418" s="551"/>
      <c r="AE418" s="551"/>
      <c r="AF418" s="551"/>
      <c r="AG418" s="551"/>
      <c r="AH418" s="551"/>
    </row>
    <row r="419" spans="1:34" s="272" customFormat="1" ht="81">
      <c r="A419" s="555" t="s">
        <v>709</v>
      </c>
      <c r="B419" s="556" t="s">
        <v>1130</v>
      </c>
      <c r="C419" s="560" t="s">
        <v>12641</v>
      </c>
      <c r="D419" s="569"/>
      <c r="E419" s="556" t="s">
        <v>16017</v>
      </c>
      <c r="F419" s="556" t="s">
        <v>709</v>
      </c>
      <c r="G419" s="556" t="s">
        <v>13459</v>
      </c>
      <c r="H419" s="557" t="s">
        <v>16714</v>
      </c>
      <c r="I419" s="558" t="s">
        <v>1633</v>
      </c>
      <c r="J419" s="558" t="s">
        <v>13099</v>
      </c>
      <c r="K419" s="563" t="s">
        <v>16715</v>
      </c>
      <c r="L419" s="563" t="s">
        <v>16716</v>
      </c>
      <c r="M419" s="563"/>
      <c r="N419" s="563"/>
      <c r="O419" s="563"/>
      <c r="P419" s="559"/>
      <c r="Q419" s="564"/>
      <c r="R419" s="556" t="s">
        <v>12641</v>
      </c>
      <c r="S419" s="561" t="s">
        <v>12824</v>
      </c>
      <c r="T419" s="561" t="s">
        <v>8806</v>
      </c>
      <c r="U419" s="562"/>
      <c r="V419" s="565">
        <v>173</v>
      </c>
      <c r="W419" s="566"/>
      <c r="X419" s="566">
        <v>0</v>
      </c>
      <c r="Y419" s="566"/>
      <c r="Z419" s="566"/>
      <c r="AA419" s="567"/>
      <c r="AB419" s="568" t="s">
        <v>16717</v>
      </c>
      <c r="AC419" s="551"/>
      <c r="AD419" s="551"/>
      <c r="AE419" s="551"/>
      <c r="AF419" s="551"/>
      <c r="AG419" s="551"/>
      <c r="AH419" s="551"/>
    </row>
    <row r="420" spans="1:34" s="272" customFormat="1" ht="81">
      <c r="A420" s="555" t="s">
        <v>395</v>
      </c>
      <c r="B420" s="556" t="s">
        <v>1130</v>
      </c>
      <c r="C420" s="560" t="s">
        <v>394</v>
      </c>
      <c r="D420" s="569"/>
      <c r="E420" s="556" t="s">
        <v>15640</v>
      </c>
      <c r="F420" s="556" t="s">
        <v>395</v>
      </c>
      <c r="G420" s="556" t="s">
        <v>13459</v>
      </c>
      <c r="H420" s="557" t="s">
        <v>16718</v>
      </c>
      <c r="I420" s="558" t="s">
        <v>1594</v>
      </c>
      <c r="J420" s="558" t="s">
        <v>13839</v>
      </c>
      <c r="K420" s="563" t="s">
        <v>15609</v>
      </c>
      <c r="L420" s="563" t="s">
        <v>16719</v>
      </c>
      <c r="M420" s="563"/>
      <c r="N420" s="563"/>
      <c r="O420" s="563"/>
      <c r="P420" s="559"/>
      <c r="Q420" s="564"/>
      <c r="R420" s="556" t="s">
        <v>394</v>
      </c>
      <c r="S420" s="561" t="s">
        <v>12715</v>
      </c>
      <c r="T420" s="561" t="s">
        <v>13737</v>
      </c>
      <c r="U420" s="562"/>
      <c r="V420" s="565">
        <v>95</v>
      </c>
      <c r="W420" s="566"/>
      <c r="X420" s="566">
        <v>0</v>
      </c>
      <c r="Y420" s="566"/>
      <c r="Z420" s="566"/>
      <c r="AA420" s="567"/>
      <c r="AB420" s="568" t="s">
        <v>16720</v>
      </c>
      <c r="AC420" s="551"/>
      <c r="AD420" s="551"/>
      <c r="AE420" s="551"/>
      <c r="AF420" s="551"/>
      <c r="AG420" s="551"/>
      <c r="AH420" s="551"/>
    </row>
    <row r="421" spans="1:34" s="272" customFormat="1" ht="54">
      <c r="A421" s="555" t="s">
        <v>775</v>
      </c>
      <c r="B421" s="556" t="s">
        <v>1131</v>
      </c>
      <c r="C421" s="560" t="s">
        <v>12642</v>
      </c>
      <c r="D421" s="569"/>
      <c r="E421" s="556" t="s">
        <v>15731</v>
      </c>
      <c r="F421" s="556" t="s">
        <v>775</v>
      </c>
      <c r="G421" s="556" t="s">
        <v>13459</v>
      </c>
      <c r="H421" s="557" t="s">
        <v>15732</v>
      </c>
      <c r="I421" s="558" t="s">
        <v>1797</v>
      </c>
      <c r="J421" s="558" t="s">
        <v>1683</v>
      </c>
      <c r="K421" s="563" t="s">
        <v>16721</v>
      </c>
      <c r="L421" s="563" t="s">
        <v>16722</v>
      </c>
      <c r="M421" s="563"/>
      <c r="N421" s="563"/>
      <c r="O421" s="563"/>
      <c r="P421" s="559"/>
      <c r="Q421" s="564"/>
      <c r="R421" s="556" t="s">
        <v>12642</v>
      </c>
      <c r="S421" s="561" t="s">
        <v>12698</v>
      </c>
      <c r="T421" s="561" t="s">
        <v>3499</v>
      </c>
      <c r="U421" s="562"/>
      <c r="V421" s="565">
        <v>456</v>
      </c>
      <c r="W421" s="566"/>
      <c r="X421" s="566">
        <v>0</v>
      </c>
      <c r="Y421" s="566"/>
      <c r="Z421" s="566"/>
      <c r="AA421" s="567"/>
      <c r="AB421" s="568" t="s">
        <v>15682</v>
      </c>
      <c r="AC421" s="551"/>
      <c r="AD421" s="551"/>
      <c r="AE421" s="551"/>
      <c r="AF421" s="551"/>
      <c r="AG421" s="551"/>
      <c r="AH421" s="551"/>
    </row>
    <row r="422" spans="1:34" s="272" customFormat="1" ht="67.5">
      <c r="A422" s="555" t="s">
        <v>756</v>
      </c>
      <c r="B422" s="556" t="s">
        <v>1132</v>
      </c>
      <c r="C422" s="560" t="s">
        <v>12642</v>
      </c>
      <c r="D422" s="569"/>
      <c r="E422" s="556" t="s">
        <v>15731</v>
      </c>
      <c r="F422" s="556" t="s">
        <v>756</v>
      </c>
      <c r="G422" s="556" t="s">
        <v>13459</v>
      </c>
      <c r="H422" s="557" t="s">
        <v>16723</v>
      </c>
      <c r="I422" s="558" t="s">
        <v>1736</v>
      </c>
      <c r="J422" s="558" t="s">
        <v>1737</v>
      </c>
      <c r="K422" s="563" t="s">
        <v>16721</v>
      </c>
      <c r="L422" s="563" t="s">
        <v>16722</v>
      </c>
      <c r="M422" s="563"/>
      <c r="N422" s="563"/>
      <c r="O422" s="563"/>
      <c r="P422" s="559"/>
      <c r="Q422" s="564"/>
      <c r="R422" s="556" t="s">
        <v>12642</v>
      </c>
      <c r="S422" s="561" t="s">
        <v>12698</v>
      </c>
      <c r="T422" s="561" t="s">
        <v>3464</v>
      </c>
      <c r="U422" s="562"/>
      <c r="V422" s="565">
        <v>345</v>
      </c>
      <c r="W422" s="566"/>
      <c r="X422" s="566">
        <v>0</v>
      </c>
      <c r="Y422" s="566"/>
      <c r="Z422" s="566"/>
      <c r="AA422" s="567"/>
      <c r="AB422" s="568" t="s">
        <v>16724</v>
      </c>
      <c r="AC422" s="551"/>
      <c r="AD422" s="551"/>
      <c r="AE422" s="551"/>
      <c r="AF422" s="551"/>
      <c r="AG422" s="551"/>
      <c r="AH422" s="551"/>
    </row>
    <row r="423" spans="1:34" s="272" customFormat="1" ht="27">
      <c r="A423" s="555" t="s">
        <v>776</v>
      </c>
      <c r="B423" s="556" t="s">
        <v>1131</v>
      </c>
      <c r="C423" s="560" t="s">
        <v>1034</v>
      </c>
      <c r="D423" s="569"/>
      <c r="E423" s="556" t="s">
        <v>15734</v>
      </c>
      <c r="F423" s="556" t="s">
        <v>776</v>
      </c>
      <c r="G423" s="556" t="s">
        <v>13459</v>
      </c>
      <c r="H423" s="557" t="s">
        <v>15735</v>
      </c>
      <c r="I423" s="558" t="s">
        <v>1799</v>
      </c>
      <c r="J423" s="558" t="s">
        <v>9323</v>
      </c>
      <c r="K423" s="563" t="s">
        <v>16725</v>
      </c>
      <c r="L423" s="563" t="s">
        <v>16726</v>
      </c>
      <c r="M423" s="563"/>
      <c r="N423" s="563"/>
      <c r="O423" s="563"/>
      <c r="P423" s="559"/>
      <c r="Q423" s="564"/>
      <c r="R423" s="556" t="s">
        <v>1034</v>
      </c>
      <c r="S423" s="561" t="s">
        <v>12840</v>
      </c>
      <c r="T423" s="561" t="s">
        <v>9322</v>
      </c>
      <c r="U423" s="562"/>
      <c r="V423" s="565">
        <v>460</v>
      </c>
      <c r="W423" s="566"/>
      <c r="X423" s="566">
        <v>0</v>
      </c>
      <c r="Y423" s="566"/>
      <c r="Z423" s="566"/>
      <c r="AA423" s="567"/>
      <c r="AB423" s="568" t="s">
        <v>15612</v>
      </c>
      <c r="AC423" s="551"/>
      <c r="AD423" s="551"/>
      <c r="AE423" s="551"/>
      <c r="AF423" s="551"/>
      <c r="AG423" s="551"/>
      <c r="AH423" s="551"/>
    </row>
    <row r="424" spans="1:34" s="272" customFormat="1" ht="81">
      <c r="A424" s="555" t="s">
        <v>1392</v>
      </c>
      <c r="B424" s="556" t="s">
        <v>1130</v>
      </c>
      <c r="C424" s="560" t="s">
        <v>2177</v>
      </c>
      <c r="D424" s="569"/>
      <c r="E424" s="556" t="s">
        <v>15640</v>
      </c>
      <c r="F424" s="556" t="s">
        <v>1392</v>
      </c>
      <c r="G424" s="556" t="s">
        <v>13459</v>
      </c>
      <c r="H424" s="557" t="s">
        <v>16727</v>
      </c>
      <c r="I424" s="558" t="s">
        <v>1667</v>
      </c>
      <c r="J424" s="558" t="s">
        <v>13849</v>
      </c>
      <c r="K424" s="563" t="s">
        <v>16728</v>
      </c>
      <c r="L424" s="563" t="s">
        <v>16729</v>
      </c>
      <c r="M424" s="563"/>
      <c r="N424" s="563"/>
      <c r="O424" s="563"/>
      <c r="P424" s="559"/>
      <c r="Q424" s="564"/>
      <c r="R424" s="556" t="s">
        <v>2177</v>
      </c>
      <c r="S424" s="561" t="s">
        <v>12715</v>
      </c>
      <c r="T424" s="561" t="s">
        <v>13747</v>
      </c>
      <c r="U424" s="562"/>
      <c r="V424" s="565">
        <v>247</v>
      </c>
      <c r="W424" s="566"/>
      <c r="X424" s="566">
        <v>0</v>
      </c>
      <c r="Y424" s="566"/>
      <c r="Z424" s="566"/>
      <c r="AA424" s="567"/>
      <c r="AB424" s="568" t="s">
        <v>16730</v>
      </c>
      <c r="AC424" s="551"/>
      <c r="AD424" s="551"/>
      <c r="AE424" s="551"/>
      <c r="AF424" s="551"/>
      <c r="AG424" s="551"/>
      <c r="AH424" s="551"/>
    </row>
    <row r="425" spans="1:34" s="272" customFormat="1" ht="67.5">
      <c r="A425" s="555" t="s">
        <v>145</v>
      </c>
      <c r="B425" s="556" t="s">
        <v>1133</v>
      </c>
      <c r="C425" s="560" t="s">
        <v>156</v>
      </c>
      <c r="D425" s="569"/>
      <c r="E425" s="556" t="s">
        <v>15640</v>
      </c>
      <c r="F425" s="556" t="s">
        <v>145</v>
      </c>
      <c r="G425" s="556" t="s">
        <v>13459</v>
      </c>
      <c r="H425" s="557" t="s">
        <v>15798</v>
      </c>
      <c r="I425" s="558" t="s">
        <v>1848</v>
      </c>
      <c r="J425" s="558" t="s">
        <v>13841</v>
      </c>
      <c r="K425" s="563" t="s">
        <v>16350</v>
      </c>
      <c r="L425" s="563" t="s">
        <v>16351</v>
      </c>
      <c r="M425" s="563"/>
      <c r="N425" s="563"/>
      <c r="O425" s="563"/>
      <c r="P425" s="559"/>
      <c r="Q425" s="564"/>
      <c r="R425" s="556" t="s">
        <v>156</v>
      </c>
      <c r="S425" s="561" t="s">
        <v>12715</v>
      </c>
      <c r="T425" s="561" t="s">
        <v>13739</v>
      </c>
      <c r="U425" s="562"/>
      <c r="V425" s="565">
        <v>604</v>
      </c>
      <c r="W425" s="566"/>
      <c r="X425" s="566">
        <v>0</v>
      </c>
      <c r="Y425" s="566"/>
      <c r="Z425" s="566"/>
      <c r="AA425" s="567"/>
      <c r="AB425" s="568" t="s">
        <v>15800</v>
      </c>
      <c r="AC425" s="551"/>
      <c r="AD425" s="551"/>
      <c r="AE425" s="551"/>
      <c r="AF425" s="551"/>
      <c r="AG425" s="551"/>
      <c r="AH425" s="551"/>
    </row>
    <row r="426" spans="1:34" s="272" customFormat="1" ht="121.5">
      <c r="A426" s="555" t="s">
        <v>805</v>
      </c>
      <c r="B426" s="556" t="s">
        <v>1133</v>
      </c>
      <c r="C426" s="560" t="s">
        <v>816</v>
      </c>
      <c r="D426" s="569"/>
      <c r="E426" s="556" t="s">
        <v>15640</v>
      </c>
      <c r="F426" s="556" t="s">
        <v>805</v>
      </c>
      <c r="G426" s="556" t="s">
        <v>13459</v>
      </c>
      <c r="H426" s="557" t="s">
        <v>16731</v>
      </c>
      <c r="I426" s="558" t="s">
        <v>1849</v>
      </c>
      <c r="J426" s="558" t="s">
        <v>13842</v>
      </c>
      <c r="K426" s="563" t="s">
        <v>16732</v>
      </c>
      <c r="L426" s="563" t="s">
        <v>16733</v>
      </c>
      <c r="M426" s="563"/>
      <c r="N426" s="563"/>
      <c r="O426" s="563"/>
      <c r="P426" s="559"/>
      <c r="Q426" s="564"/>
      <c r="R426" s="556" t="s">
        <v>816</v>
      </c>
      <c r="S426" s="561" t="s">
        <v>12715</v>
      </c>
      <c r="T426" s="561" t="s">
        <v>13740</v>
      </c>
      <c r="U426" s="562"/>
      <c r="V426" s="565">
        <v>575</v>
      </c>
      <c r="W426" s="566"/>
      <c r="X426" s="566">
        <v>0</v>
      </c>
      <c r="Y426" s="566"/>
      <c r="Z426" s="566"/>
      <c r="AA426" s="567"/>
      <c r="AB426" s="568" t="s">
        <v>16734</v>
      </c>
      <c r="AC426" s="551"/>
      <c r="AD426" s="551"/>
      <c r="AE426" s="551"/>
      <c r="AF426" s="551"/>
      <c r="AG426" s="551"/>
      <c r="AH426" s="551"/>
    </row>
    <row r="427" spans="1:34" s="272" customFormat="1" ht="94.5">
      <c r="A427" s="555" t="s">
        <v>140</v>
      </c>
      <c r="B427" s="556" t="s">
        <v>1133</v>
      </c>
      <c r="C427" s="560" t="s">
        <v>151</v>
      </c>
      <c r="D427" s="569"/>
      <c r="E427" s="556" t="s">
        <v>15640</v>
      </c>
      <c r="F427" s="556" t="s">
        <v>140</v>
      </c>
      <c r="G427" s="556" t="s">
        <v>13459</v>
      </c>
      <c r="H427" s="557" t="s">
        <v>15784</v>
      </c>
      <c r="I427" s="558" t="s">
        <v>1787</v>
      </c>
      <c r="J427" s="558" t="s">
        <v>13842</v>
      </c>
      <c r="K427" s="563" t="s">
        <v>16735</v>
      </c>
      <c r="L427" s="563" t="s">
        <v>16736</v>
      </c>
      <c r="M427" s="563"/>
      <c r="N427" s="563"/>
      <c r="O427" s="563"/>
      <c r="P427" s="559"/>
      <c r="Q427" s="564"/>
      <c r="R427" s="556" t="s">
        <v>151</v>
      </c>
      <c r="S427" s="561" t="s">
        <v>12715</v>
      </c>
      <c r="T427" s="561" t="s">
        <v>13740</v>
      </c>
      <c r="U427" s="562"/>
      <c r="V427" s="565">
        <v>557</v>
      </c>
      <c r="W427" s="566"/>
      <c r="X427" s="566">
        <v>0</v>
      </c>
      <c r="Y427" s="566"/>
      <c r="Z427" s="566"/>
      <c r="AA427" s="567"/>
      <c r="AB427" s="568" t="s">
        <v>15617</v>
      </c>
      <c r="AC427" s="551"/>
      <c r="AD427" s="551"/>
      <c r="AE427" s="551"/>
      <c r="AF427" s="551"/>
      <c r="AG427" s="551"/>
      <c r="AH427" s="551"/>
    </row>
    <row r="428" spans="1:34" s="272" customFormat="1" ht="40.5">
      <c r="A428" s="555" t="s">
        <v>2530</v>
      </c>
      <c r="B428" s="556" t="s">
        <v>1130</v>
      </c>
      <c r="C428" s="560" t="s">
        <v>14083</v>
      </c>
      <c r="D428" s="569"/>
      <c r="E428" s="556" t="s">
        <v>15920</v>
      </c>
      <c r="F428" s="556" t="s">
        <v>2530</v>
      </c>
      <c r="G428" s="556" t="s">
        <v>13459</v>
      </c>
      <c r="H428" s="557" t="s">
        <v>16737</v>
      </c>
      <c r="I428" s="558" t="s">
        <v>2531</v>
      </c>
      <c r="J428" s="558" t="s">
        <v>13080</v>
      </c>
      <c r="K428" s="563" t="s">
        <v>16738</v>
      </c>
      <c r="L428" s="563" t="s">
        <v>16739</v>
      </c>
      <c r="M428" s="563"/>
      <c r="N428" s="563"/>
      <c r="O428" s="563"/>
      <c r="P428" s="559"/>
      <c r="Q428" s="564"/>
      <c r="R428" s="556" t="s">
        <v>14083</v>
      </c>
      <c r="S428" s="561" t="s">
        <v>12789</v>
      </c>
      <c r="T428" s="561" t="s">
        <v>7108</v>
      </c>
      <c r="U428" s="562"/>
      <c r="V428" s="565">
        <v>154</v>
      </c>
      <c r="W428" s="566"/>
      <c r="X428" s="566">
        <v>0</v>
      </c>
      <c r="Y428" s="566"/>
      <c r="Z428" s="566"/>
      <c r="AA428" s="567"/>
      <c r="AB428" s="568" t="s">
        <v>16740</v>
      </c>
      <c r="AC428" s="551"/>
      <c r="AD428" s="551"/>
      <c r="AE428" s="551"/>
      <c r="AF428" s="551"/>
      <c r="AG428" s="551"/>
      <c r="AH428" s="551"/>
    </row>
    <row r="429" spans="1:34" s="272" customFormat="1" ht="81">
      <c r="A429" s="555" t="s">
        <v>710</v>
      </c>
      <c r="B429" s="556" t="s">
        <v>1130</v>
      </c>
      <c r="C429" s="560" t="s">
        <v>1164</v>
      </c>
      <c r="D429" s="569"/>
      <c r="E429" s="556" t="s">
        <v>15683</v>
      </c>
      <c r="F429" s="556" t="s">
        <v>710</v>
      </c>
      <c r="G429" s="556" t="s">
        <v>13459</v>
      </c>
      <c r="H429" s="557" t="s">
        <v>15737</v>
      </c>
      <c r="I429" s="558" t="s">
        <v>16741</v>
      </c>
      <c r="J429" s="558" t="s">
        <v>2230</v>
      </c>
      <c r="K429" s="563" t="s">
        <v>16742</v>
      </c>
      <c r="L429" s="563" t="s">
        <v>16743</v>
      </c>
      <c r="M429" s="563"/>
      <c r="N429" s="563"/>
      <c r="O429" s="563"/>
      <c r="P429" s="559"/>
      <c r="Q429" s="564"/>
      <c r="R429" s="556" t="s">
        <v>1164</v>
      </c>
      <c r="S429" s="561" t="s">
        <v>12781</v>
      </c>
      <c r="T429" s="561" t="s">
        <v>6794</v>
      </c>
      <c r="U429" s="562"/>
      <c r="V429" s="565">
        <v>177</v>
      </c>
      <c r="W429" s="566"/>
      <c r="X429" s="566">
        <v>0</v>
      </c>
      <c r="Y429" s="566"/>
      <c r="Z429" s="566"/>
      <c r="AA429" s="567"/>
      <c r="AB429" s="568" t="s">
        <v>16744</v>
      </c>
      <c r="AC429" s="551"/>
      <c r="AD429" s="551"/>
      <c r="AE429" s="551"/>
      <c r="AF429" s="551"/>
      <c r="AG429" s="551"/>
      <c r="AH429" s="551"/>
    </row>
    <row r="430" spans="1:34" s="272" customFormat="1" ht="81">
      <c r="A430" s="555" t="s">
        <v>777</v>
      </c>
      <c r="B430" s="556" t="s">
        <v>1131</v>
      </c>
      <c r="C430" s="560" t="s">
        <v>1164</v>
      </c>
      <c r="D430" s="569"/>
      <c r="E430" s="556" t="s">
        <v>15683</v>
      </c>
      <c r="F430" s="556" t="s">
        <v>777</v>
      </c>
      <c r="G430" s="556" t="s">
        <v>13459</v>
      </c>
      <c r="H430" s="557" t="s">
        <v>15737</v>
      </c>
      <c r="I430" s="558" t="s">
        <v>16745</v>
      </c>
      <c r="J430" s="558" t="s">
        <v>1558</v>
      </c>
      <c r="K430" s="563" t="s">
        <v>16742</v>
      </c>
      <c r="L430" s="563" t="s">
        <v>16743</v>
      </c>
      <c r="M430" s="563"/>
      <c r="N430" s="563"/>
      <c r="O430" s="563"/>
      <c r="P430" s="559"/>
      <c r="Q430" s="564"/>
      <c r="R430" s="556" t="s">
        <v>1164</v>
      </c>
      <c r="S430" s="561" t="s">
        <v>12781</v>
      </c>
      <c r="T430" s="561" t="s">
        <v>6776</v>
      </c>
      <c r="U430" s="562"/>
      <c r="V430" s="565">
        <v>461</v>
      </c>
      <c r="W430" s="566"/>
      <c r="X430" s="566">
        <v>0</v>
      </c>
      <c r="Y430" s="566"/>
      <c r="Z430" s="566"/>
      <c r="AA430" s="567"/>
      <c r="AB430" s="568" t="s">
        <v>15739</v>
      </c>
      <c r="AC430" s="551"/>
      <c r="AD430" s="551"/>
      <c r="AE430" s="551"/>
      <c r="AF430" s="551"/>
      <c r="AG430" s="551"/>
      <c r="AH430" s="551"/>
    </row>
    <row r="431" spans="1:34" s="272" customFormat="1" ht="81">
      <c r="A431" s="555" t="s">
        <v>757</v>
      </c>
      <c r="B431" s="556" t="s">
        <v>1132</v>
      </c>
      <c r="C431" s="560" t="s">
        <v>1230</v>
      </c>
      <c r="D431" s="569"/>
      <c r="E431" s="556" t="s">
        <v>15683</v>
      </c>
      <c r="F431" s="556" t="s">
        <v>757</v>
      </c>
      <c r="G431" s="556" t="s">
        <v>13459</v>
      </c>
      <c r="H431" s="557" t="s">
        <v>16746</v>
      </c>
      <c r="I431" s="558" t="s">
        <v>1738</v>
      </c>
      <c r="J431" s="558" t="s">
        <v>1739</v>
      </c>
      <c r="K431" s="563" t="s">
        <v>16747</v>
      </c>
      <c r="L431" s="563" t="s">
        <v>16748</v>
      </c>
      <c r="M431" s="563"/>
      <c r="N431" s="563"/>
      <c r="O431" s="563"/>
      <c r="P431" s="559"/>
      <c r="Q431" s="564"/>
      <c r="R431" s="556" t="s">
        <v>1230</v>
      </c>
      <c r="S431" s="561" t="s">
        <v>12781</v>
      </c>
      <c r="T431" s="561" t="s">
        <v>6742</v>
      </c>
      <c r="U431" s="562"/>
      <c r="V431" s="565">
        <v>349</v>
      </c>
      <c r="W431" s="566"/>
      <c r="X431" s="566">
        <v>0</v>
      </c>
      <c r="Y431" s="566"/>
      <c r="Z431" s="566"/>
      <c r="AA431" s="567"/>
      <c r="AB431" s="568" t="s">
        <v>16749</v>
      </c>
      <c r="AC431" s="551"/>
      <c r="AD431" s="551"/>
      <c r="AE431" s="551"/>
      <c r="AF431" s="551"/>
      <c r="AG431" s="551"/>
      <c r="AH431" s="551"/>
    </row>
    <row r="432" spans="1:34" s="272" customFormat="1" ht="81">
      <c r="A432" s="555" t="s">
        <v>711</v>
      </c>
      <c r="B432" s="556" t="s">
        <v>1130</v>
      </c>
      <c r="C432" s="560" t="s">
        <v>1230</v>
      </c>
      <c r="D432" s="569"/>
      <c r="E432" s="556" t="s">
        <v>15683</v>
      </c>
      <c r="F432" s="556" t="s">
        <v>711</v>
      </c>
      <c r="G432" s="556" t="s">
        <v>13459</v>
      </c>
      <c r="H432" s="557" t="s">
        <v>16750</v>
      </c>
      <c r="I432" s="558" t="s">
        <v>1635</v>
      </c>
      <c r="J432" s="558" t="s">
        <v>1634</v>
      </c>
      <c r="K432" s="563" t="s">
        <v>16747</v>
      </c>
      <c r="L432" s="563" t="s">
        <v>16748</v>
      </c>
      <c r="M432" s="563"/>
      <c r="N432" s="563"/>
      <c r="O432" s="563"/>
      <c r="P432" s="559"/>
      <c r="Q432" s="564"/>
      <c r="R432" s="556" t="s">
        <v>1230</v>
      </c>
      <c r="S432" s="561" t="s">
        <v>12781</v>
      </c>
      <c r="T432" s="561" t="s">
        <v>6817</v>
      </c>
      <c r="U432" s="562"/>
      <c r="V432" s="565">
        <v>179</v>
      </c>
      <c r="W432" s="566"/>
      <c r="X432" s="566">
        <v>0</v>
      </c>
      <c r="Y432" s="566"/>
      <c r="Z432" s="566"/>
      <c r="AA432" s="567"/>
      <c r="AB432" s="568" t="s">
        <v>16751</v>
      </c>
      <c r="AC432" s="551"/>
      <c r="AD432" s="551"/>
      <c r="AE432" s="551"/>
      <c r="AF432" s="551"/>
      <c r="AG432" s="551"/>
      <c r="AH432" s="551"/>
    </row>
    <row r="433" spans="1:34" s="272" customFormat="1" ht="40.5">
      <c r="A433" s="555" t="s">
        <v>740</v>
      </c>
      <c r="B433" s="556" t="s">
        <v>1130</v>
      </c>
      <c r="C433" s="560" t="s">
        <v>2360</v>
      </c>
      <c r="D433" s="569"/>
      <c r="E433" s="556" t="s">
        <v>15930</v>
      </c>
      <c r="F433" s="556" t="s">
        <v>740</v>
      </c>
      <c r="G433" s="556" t="s">
        <v>13459</v>
      </c>
      <c r="H433" s="557" t="s">
        <v>16752</v>
      </c>
      <c r="I433" s="558" t="s">
        <v>1687</v>
      </c>
      <c r="J433" s="558" t="s">
        <v>1556</v>
      </c>
      <c r="K433" s="563" t="s">
        <v>16753</v>
      </c>
      <c r="L433" s="563" t="s">
        <v>16754</v>
      </c>
      <c r="M433" s="563"/>
      <c r="N433" s="563"/>
      <c r="O433" s="563"/>
      <c r="P433" s="559"/>
      <c r="Q433" s="564"/>
      <c r="R433" s="556" t="s">
        <v>2360</v>
      </c>
      <c r="S433" s="561" t="s">
        <v>12710</v>
      </c>
      <c r="T433" s="561" t="s">
        <v>3821</v>
      </c>
      <c r="U433" s="562"/>
      <c r="V433" s="565">
        <v>288</v>
      </c>
      <c r="W433" s="566"/>
      <c r="X433" s="566">
        <v>0</v>
      </c>
      <c r="Y433" s="566"/>
      <c r="Z433" s="566"/>
      <c r="AA433" s="567"/>
      <c r="AB433" s="568" t="s">
        <v>16755</v>
      </c>
      <c r="AC433" s="551"/>
      <c r="AD433" s="551"/>
      <c r="AE433" s="551"/>
      <c r="AF433" s="551"/>
      <c r="AG433" s="551"/>
      <c r="AH433" s="551"/>
    </row>
    <row r="434" spans="1:34" s="272" customFormat="1" ht="202.5">
      <c r="A434" s="555" t="s">
        <v>1821</v>
      </c>
      <c r="B434" s="556" t="s">
        <v>1131</v>
      </c>
      <c r="C434" s="560" t="s">
        <v>1820</v>
      </c>
      <c r="D434" s="569"/>
      <c r="E434" s="556" t="s">
        <v>15822</v>
      </c>
      <c r="F434" s="556" t="s">
        <v>1821</v>
      </c>
      <c r="G434" s="556" t="s">
        <v>13459</v>
      </c>
      <c r="H434" s="557" t="s">
        <v>16756</v>
      </c>
      <c r="I434" s="558" t="s">
        <v>1822</v>
      </c>
      <c r="J434" s="558" t="s">
        <v>12388</v>
      </c>
      <c r="K434" s="563" t="s">
        <v>16757</v>
      </c>
      <c r="L434" s="563" t="s">
        <v>16758</v>
      </c>
      <c r="M434" s="563"/>
      <c r="N434" s="563"/>
      <c r="O434" s="563"/>
      <c r="P434" s="559"/>
      <c r="Q434" s="564"/>
      <c r="R434" s="556" t="s">
        <v>1820</v>
      </c>
      <c r="S434" s="561" t="s">
        <v>12907</v>
      </c>
      <c r="T434" s="561" t="s">
        <v>12387</v>
      </c>
      <c r="U434" s="562"/>
      <c r="V434" s="565">
        <v>411</v>
      </c>
      <c r="W434" s="566"/>
      <c r="X434" s="566">
        <v>0</v>
      </c>
      <c r="Y434" s="566"/>
      <c r="Z434" s="566"/>
      <c r="AA434" s="567"/>
      <c r="AB434" s="568" t="s">
        <v>16759</v>
      </c>
      <c r="AC434" s="551"/>
      <c r="AD434" s="551"/>
      <c r="AE434" s="551"/>
      <c r="AF434" s="551"/>
      <c r="AG434" s="551"/>
      <c r="AH434" s="551"/>
    </row>
    <row r="435" spans="1:34" s="272" customFormat="1" ht="108">
      <c r="A435" s="555" t="s">
        <v>1824</v>
      </c>
      <c r="B435" s="556" t="s">
        <v>1131</v>
      </c>
      <c r="C435" s="560" t="s">
        <v>1823</v>
      </c>
      <c r="D435" s="569"/>
      <c r="E435" s="556" t="s">
        <v>15822</v>
      </c>
      <c r="F435" s="556" t="s">
        <v>1824</v>
      </c>
      <c r="G435" s="556" t="s">
        <v>13459</v>
      </c>
      <c r="H435" s="557" t="s">
        <v>16760</v>
      </c>
      <c r="I435" s="558" t="s">
        <v>1825</v>
      </c>
      <c r="J435" s="558" t="s">
        <v>12338</v>
      </c>
      <c r="K435" s="563" t="s">
        <v>16761</v>
      </c>
      <c r="L435" s="563" t="s">
        <v>16762</v>
      </c>
      <c r="M435" s="563"/>
      <c r="N435" s="563"/>
      <c r="O435" s="563"/>
      <c r="P435" s="559"/>
      <c r="Q435" s="564"/>
      <c r="R435" s="556" t="s">
        <v>1823</v>
      </c>
      <c r="S435" s="561" t="s">
        <v>12907</v>
      </c>
      <c r="T435" s="561" t="s">
        <v>12337</v>
      </c>
      <c r="U435" s="562"/>
      <c r="V435" s="565">
        <v>466</v>
      </c>
      <c r="W435" s="566"/>
      <c r="X435" s="566">
        <v>0</v>
      </c>
      <c r="Y435" s="566"/>
      <c r="Z435" s="566"/>
      <c r="AA435" s="567"/>
      <c r="AB435" s="568" t="s">
        <v>16763</v>
      </c>
      <c r="AC435" s="551"/>
      <c r="AD435" s="551"/>
      <c r="AE435" s="551"/>
      <c r="AF435" s="551"/>
      <c r="AG435" s="551"/>
      <c r="AH435" s="551"/>
    </row>
    <row r="436" spans="1:34" s="272" customFormat="1" ht="135">
      <c r="A436" s="555" t="s">
        <v>143</v>
      </c>
      <c r="B436" s="556" t="s">
        <v>1133</v>
      </c>
      <c r="C436" s="560" t="s">
        <v>154</v>
      </c>
      <c r="D436" s="569"/>
      <c r="E436" s="556" t="s">
        <v>15640</v>
      </c>
      <c r="F436" s="556" t="s">
        <v>143</v>
      </c>
      <c r="G436" s="556" t="s">
        <v>13459</v>
      </c>
      <c r="H436" s="557" t="s">
        <v>15792</v>
      </c>
      <c r="I436" s="558" t="s">
        <v>1850</v>
      </c>
      <c r="J436" s="558" t="s">
        <v>13842</v>
      </c>
      <c r="K436" s="563" t="s">
        <v>16077</v>
      </c>
      <c r="L436" s="563" t="s">
        <v>16078</v>
      </c>
      <c r="M436" s="563"/>
      <c r="N436" s="563"/>
      <c r="O436" s="563"/>
      <c r="P436" s="559"/>
      <c r="Q436" s="564"/>
      <c r="R436" s="556" t="s">
        <v>154</v>
      </c>
      <c r="S436" s="561" t="s">
        <v>12715</v>
      </c>
      <c r="T436" s="561" t="s">
        <v>13740</v>
      </c>
      <c r="U436" s="562"/>
      <c r="V436" s="565">
        <v>576</v>
      </c>
      <c r="W436" s="566"/>
      <c r="X436" s="566">
        <v>0</v>
      </c>
      <c r="Y436" s="566"/>
      <c r="Z436" s="566"/>
      <c r="AA436" s="567"/>
      <c r="AB436" s="568" t="s">
        <v>15794</v>
      </c>
      <c r="AC436" s="551"/>
      <c r="AD436" s="551"/>
      <c r="AE436" s="551"/>
      <c r="AF436" s="551"/>
      <c r="AG436" s="551"/>
      <c r="AH436" s="551"/>
    </row>
    <row r="437" spans="1:34" s="272" customFormat="1" ht="81">
      <c r="A437" s="555" t="s">
        <v>138</v>
      </c>
      <c r="B437" s="556" t="s">
        <v>1133</v>
      </c>
      <c r="C437" s="560" t="s">
        <v>157</v>
      </c>
      <c r="D437" s="569"/>
      <c r="E437" s="556" t="s">
        <v>15640</v>
      </c>
      <c r="F437" s="556" t="s">
        <v>138</v>
      </c>
      <c r="G437" s="556" t="s">
        <v>13459</v>
      </c>
      <c r="H437" s="557" t="s">
        <v>15801</v>
      </c>
      <c r="I437" s="558" t="s">
        <v>1853</v>
      </c>
      <c r="J437" s="558" t="s">
        <v>13842</v>
      </c>
      <c r="K437" s="563" t="s">
        <v>16764</v>
      </c>
      <c r="L437" s="563" t="s">
        <v>16765</v>
      </c>
      <c r="M437" s="563"/>
      <c r="N437" s="563"/>
      <c r="O437" s="563"/>
      <c r="P437" s="559"/>
      <c r="Q437" s="564"/>
      <c r="R437" s="556" t="s">
        <v>157</v>
      </c>
      <c r="S437" s="561" t="s">
        <v>12715</v>
      </c>
      <c r="T437" s="561" t="s">
        <v>13740</v>
      </c>
      <c r="U437" s="562"/>
      <c r="V437" s="565">
        <v>574</v>
      </c>
      <c r="W437" s="566"/>
      <c r="X437" s="566">
        <v>0</v>
      </c>
      <c r="Y437" s="566"/>
      <c r="Z437" s="566"/>
      <c r="AA437" s="567"/>
      <c r="AB437" s="568" t="s">
        <v>15803</v>
      </c>
      <c r="AC437" s="551"/>
      <c r="AD437" s="551"/>
      <c r="AE437" s="551"/>
      <c r="AF437" s="551"/>
      <c r="AG437" s="551"/>
      <c r="AH437" s="551"/>
    </row>
    <row r="438" spans="1:34" s="272" customFormat="1" ht="40.5">
      <c r="A438" s="555" t="s">
        <v>15375</v>
      </c>
      <c r="B438" s="556" t="s">
        <v>1131</v>
      </c>
      <c r="C438" s="560" t="s">
        <v>942</v>
      </c>
      <c r="D438" s="569" t="s">
        <v>15374</v>
      </c>
      <c r="E438" s="556" t="s">
        <v>15627</v>
      </c>
      <c r="F438" s="556" t="s">
        <v>15375</v>
      </c>
      <c r="G438" s="556" t="s">
        <v>13459</v>
      </c>
      <c r="H438" s="557" t="s">
        <v>16766</v>
      </c>
      <c r="I438" s="558">
        <v>0</v>
      </c>
      <c r="J438" s="558">
        <v>0</v>
      </c>
      <c r="K438" s="563" t="s">
        <v>16767</v>
      </c>
      <c r="L438" s="563" t="s">
        <v>16768</v>
      </c>
      <c r="M438" s="563"/>
      <c r="N438" s="563"/>
      <c r="O438" s="563"/>
      <c r="P438" s="559"/>
      <c r="Q438" s="564"/>
      <c r="R438" s="556" t="s">
        <v>15609</v>
      </c>
      <c r="S438" s="561" t="s">
        <v>12768</v>
      </c>
      <c r="T438" s="561" t="s">
        <v>15609</v>
      </c>
      <c r="U438" s="562"/>
      <c r="V438" s="565">
        <v>531</v>
      </c>
      <c r="W438" s="566"/>
      <c r="X438" s="566">
        <v>0</v>
      </c>
      <c r="Y438" s="566"/>
      <c r="Z438" s="566"/>
      <c r="AA438" s="567"/>
      <c r="AB438" s="568" t="s">
        <v>15699</v>
      </c>
      <c r="AC438" s="551"/>
      <c r="AD438" s="551"/>
      <c r="AE438" s="551"/>
      <c r="AF438" s="551"/>
      <c r="AG438" s="551"/>
      <c r="AH438" s="551"/>
    </row>
    <row r="439" spans="1:34" s="272" customFormat="1" ht="54">
      <c r="A439" s="555" t="s">
        <v>1718</v>
      </c>
      <c r="B439" s="556" t="s">
        <v>1130</v>
      </c>
      <c r="C439" s="560" t="s">
        <v>1717</v>
      </c>
      <c r="D439" s="569"/>
      <c r="E439" s="556" t="s">
        <v>16377</v>
      </c>
      <c r="F439" s="556" t="s">
        <v>1718</v>
      </c>
      <c r="G439" s="556" t="s">
        <v>13459</v>
      </c>
      <c r="H439" s="557" t="s">
        <v>16769</v>
      </c>
      <c r="I439" s="558" t="s">
        <v>1714</v>
      </c>
      <c r="J439" s="558" t="s">
        <v>2610</v>
      </c>
      <c r="K439" s="563" t="s">
        <v>16770</v>
      </c>
      <c r="L439" s="563" t="s">
        <v>16771</v>
      </c>
      <c r="M439" s="563"/>
      <c r="N439" s="563"/>
      <c r="O439" s="563"/>
      <c r="P439" s="559"/>
      <c r="Q439" s="564"/>
      <c r="R439" s="556" t="s">
        <v>1717</v>
      </c>
      <c r="S439" s="561" t="s">
        <v>12668</v>
      </c>
      <c r="T439" s="561" t="s">
        <v>2609</v>
      </c>
      <c r="U439" s="562"/>
      <c r="V439" s="565">
        <v>130</v>
      </c>
      <c r="W439" s="566"/>
      <c r="X439" s="566">
        <v>0</v>
      </c>
      <c r="Y439" s="566"/>
      <c r="Z439" s="566"/>
      <c r="AA439" s="567"/>
      <c r="AB439" s="568" t="s">
        <v>16772</v>
      </c>
      <c r="AC439" s="551"/>
      <c r="AD439" s="551"/>
      <c r="AE439" s="551"/>
      <c r="AF439" s="551"/>
      <c r="AG439" s="551"/>
      <c r="AH439" s="551"/>
    </row>
    <row r="440" spans="1:34" s="272" customFormat="1" ht="81">
      <c r="A440" s="555" t="s">
        <v>2547</v>
      </c>
      <c r="B440" s="556" t="s">
        <v>1130</v>
      </c>
      <c r="C440" s="560" t="s">
        <v>2546</v>
      </c>
      <c r="D440" s="569"/>
      <c r="E440" s="556" t="s">
        <v>16773</v>
      </c>
      <c r="F440" s="556" t="s">
        <v>2547</v>
      </c>
      <c r="G440" s="556" t="s">
        <v>13459</v>
      </c>
      <c r="H440" s="557" t="s">
        <v>16774</v>
      </c>
      <c r="I440" s="558" t="s">
        <v>2548</v>
      </c>
      <c r="J440" s="558" t="s">
        <v>2549</v>
      </c>
      <c r="K440" s="563" t="s">
        <v>16775</v>
      </c>
      <c r="L440" s="563" t="s">
        <v>16776</v>
      </c>
      <c r="M440" s="563"/>
      <c r="N440" s="563"/>
      <c r="O440" s="563"/>
      <c r="P440" s="559"/>
      <c r="Q440" s="564"/>
      <c r="R440" s="556" t="s">
        <v>2546</v>
      </c>
      <c r="S440" s="561" t="s">
        <v>12713</v>
      </c>
      <c r="T440" s="561" t="s">
        <v>3904</v>
      </c>
      <c r="U440" s="562"/>
      <c r="V440" s="565">
        <v>203</v>
      </c>
      <c r="W440" s="566"/>
      <c r="X440" s="566">
        <v>0</v>
      </c>
      <c r="Y440" s="566"/>
      <c r="Z440" s="566"/>
      <c r="AA440" s="567"/>
      <c r="AB440" s="568" t="s">
        <v>16777</v>
      </c>
      <c r="AC440" s="551"/>
      <c r="AD440" s="551"/>
      <c r="AE440" s="551"/>
      <c r="AF440" s="551"/>
      <c r="AG440" s="551"/>
      <c r="AH440" s="551"/>
    </row>
    <row r="441" spans="1:34" s="272" customFormat="1" ht="54">
      <c r="A441" s="555" t="s">
        <v>2483</v>
      </c>
      <c r="B441" s="556" t="s">
        <v>1130</v>
      </c>
      <c r="C441" s="560" t="s">
        <v>13142</v>
      </c>
      <c r="D441" s="569"/>
      <c r="E441" s="556" t="s">
        <v>15920</v>
      </c>
      <c r="F441" s="556" t="s">
        <v>2483</v>
      </c>
      <c r="G441" s="556" t="s">
        <v>13459</v>
      </c>
      <c r="H441" s="557" t="s">
        <v>16778</v>
      </c>
      <c r="I441" s="558" t="s">
        <v>13158</v>
      </c>
      <c r="J441" s="558" t="s">
        <v>13088</v>
      </c>
      <c r="K441" s="563" t="s">
        <v>16779</v>
      </c>
      <c r="L441" s="563" t="s">
        <v>16780</v>
      </c>
      <c r="M441" s="563"/>
      <c r="N441" s="563"/>
      <c r="O441" s="563"/>
      <c r="P441" s="559"/>
      <c r="Q441" s="564"/>
      <c r="R441" s="556" t="s">
        <v>13142</v>
      </c>
      <c r="S441" s="561" t="s">
        <v>12789</v>
      </c>
      <c r="T441" s="561" t="s">
        <v>7111</v>
      </c>
      <c r="U441" s="562"/>
      <c r="V441" s="565">
        <v>260</v>
      </c>
      <c r="W441" s="566"/>
      <c r="X441" s="566">
        <v>0</v>
      </c>
      <c r="Y441" s="566"/>
      <c r="Z441" s="566"/>
      <c r="AA441" s="567"/>
      <c r="AB441" s="568" t="s">
        <v>16781</v>
      </c>
      <c r="AC441" s="551"/>
      <c r="AD441" s="551"/>
      <c r="AE441" s="551"/>
      <c r="AF441" s="551"/>
      <c r="AG441" s="551"/>
      <c r="AH441" s="551"/>
    </row>
    <row r="442" spans="1:34" s="272" customFormat="1" ht="108">
      <c r="A442" s="555" t="s">
        <v>14022</v>
      </c>
      <c r="B442" s="556" t="s">
        <v>1131</v>
      </c>
      <c r="C442" s="560" t="s">
        <v>14021</v>
      </c>
      <c r="D442" s="569"/>
      <c r="E442" s="556" t="s">
        <v>15640</v>
      </c>
      <c r="F442" s="556" t="s">
        <v>14022</v>
      </c>
      <c r="G442" s="556" t="s">
        <v>13459</v>
      </c>
      <c r="H442" s="557" t="s">
        <v>16782</v>
      </c>
      <c r="I442" s="558" t="s">
        <v>14057</v>
      </c>
      <c r="J442" s="558" t="s">
        <v>13847</v>
      </c>
      <c r="K442" s="563" t="s">
        <v>16783</v>
      </c>
      <c r="L442" s="563" t="s">
        <v>16784</v>
      </c>
      <c r="M442" s="563"/>
      <c r="N442" s="563"/>
      <c r="O442" s="563"/>
      <c r="P442" s="559"/>
      <c r="Q442" s="564"/>
      <c r="R442" s="556" t="s">
        <v>14021</v>
      </c>
      <c r="S442" s="561" t="s">
        <v>12715</v>
      </c>
      <c r="T442" s="561" t="s">
        <v>13745</v>
      </c>
      <c r="U442" s="562"/>
      <c r="V442" s="565">
        <v>408</v>
      </c>
      <c r="W442" s="566"/>
      <c r="X442" s="566">
        <v>0</v>
      </c>
      <c r="Y442" s="566"/>
      <c r="Z442" s="566"/>
      <c r="AA442" s="567"/>
      <c r="AB442" s="568" t="s">
        <v>16785</v>
      </c>
      <c r="AC442" s="551"/>
      <c r="AD442" s="551"/>
      <c r="AE442" s="551"/>
      <c r="AF442" s="551"/>
      <c r="AG442" s="551"/>
      <c r="AH442" s="551"/>
    </row>
    <row r="443" spans="1:34" s="272" customFormat="1" ht="67.5">
      <c r="A443" s="555" t="s">
        <v>15327</v>
      </c>
      <c r="B443" s="556" t="s">
        <v>1130</v>
      </c>
      <c r="C443" s="560" t="s">
        <v>942</v>
      </c>
      <c r="D443" s="569" t="s">
        <v>15326</v>
      </c>
      <c r="E443" s="556" t="s">
        <v>16297</v>
      </c>
      <c r="F443" s="556" t="s">
        <v>15327</v>
      </c>
      <c r="G443" s="556" t="s">
        <v>13459</v>
      </c>
      <c r="H443" s="557" t="s">
        <v>16786</v>
      </c>
      <c r="I443" s="558">
        <v>0</v>
      </c>
      <c r="J443" s="558">
        <v>0</v>
      </c>
      <c r="K443" s="563" t="s">
        <v>16787</v>
      </c>
      <c r="L443" s="563" t="s">
        <v>16788</v>
      </c>
      <c r="M443" s="563"/>
      <c r="N443" s="563"/>
      <c r="O443" s="563"/>
      <c r="P443" s="559"/>
      <c r="Q443" s="564"/>
      <c r="R443" s="556" t="s">
        <v>15609</v>
      </c>
      <c r="S443" s="561" t="s">
        <v>12772</v>
      </c>
      <c r="T443" s="561" t="s">
        <v>15609</v>
      </c>
      <c r="U443" s="562"/>
      <c r="V443" s="565">
        <v>313</v>
      </c>
      <c r="W443" s="566"/>
      <c r="X443" s="566">
        <v>0</v>
      </c>
      <c r="Y443" s="566"/>
      <c r="Z443" s="566"/>
      <c r="AA443" s="567"/>
      <c r="AB443" s="568" t="s">
        <v>16045</v>
      </c>
      <c r="AC443" s="551"/>
      <c r="AD443" s="551"/>
      <c r="AE443" s="551"/>
      <c r="AF443" s="551"/>
      <c r="AG443" s="551"/>
      <c r="AH443" s="551"/>
    </row>
    <row r="444" spans="1:34" s="272" customFormat="1" ht="54">
      <c r="A444" s="555" t="s">
        <v>1795</v>
      </c>
      <c r="B444" s="556" t="s">
        <v>1131</v>
      </c>
      <c r="C444" s="560" t="s">
        <v>2165</v>
      </c>
      <c r="D444" s="569"/>
      <c r="E444" s="556" t="s">
        <v>15693</v>
      </c>
      <c r="F444" s="556" t="s">
        <v>1795</v>
      </c>
      <c r="G444" s="556" t="s">
        <v>13459</v>
      </c>
      <c r="H444" s="557" t="s">
        <v>15728</v>
      </c>
      <c r="I444" s="558" t="s">
        <v>1796</v>
      </c>
      <c r="J444" s="558" t="s">
        <v>1642</v>
      </c>
      <c r="K444" s="563" t="s">
        <v>16789</v>
      </c>
      <c r="L444" s="563" t="s">
        <v>16790</v>
      </c>
      <c r="M444" s="563"/>
      <c r="N444" s="563"/>
      <c r="O444" s="563"/>
      <c r="P444" s="559"/>
      <c r="Q444" s="564"/>
      <c r="R444" s="556" t="s">
        <v>2165</v>
      </c>
      <c r="S444" s="561" t="s">
        <v>12899</v>
      </c>
      <c r="T444" s="561" t="s">
        <v>12108</v>
      </c>
      <c r="U444" s="562"/>
      <c r="V444" s="565">
        <v>453</v>
      </c>
      <c r="W444" s="566"/>
      <c r="X444" s="566">
        <v>0</v>
      </c>
      <c r="Y444" s="566"/>
      <c r="Z444" s="566"/>
      <c r="AA444" s="567"/>
      <c r="AB444" s="568" t="s">
        <v>15730</v>
      </c>
      <c r="AC444" s="551"/>
      <c r="AD444" s="551"/>
      <c r="AE444" s="551"/>
      <c r="AF444" s="551"/>
      <c r="AG444" s="551"/>
      <c r="AH444" s="551"/>
    </row>
    <row r="445" spans="1:34" s="272" customFormat="1" ht="81">
      <c r="A445" s="555" t="s">
        <v>1627</v>
      </c>
      <c r="B445" s="556" t="s">
        <v>1130</v>
      </c>
      <c r="C445" s="560" t="s">
        <v>1626</v>
      </c>
      <c r="D445" s="569"/>
      <c r="E445" s="556" t="s">
        <v>15640</v>
      </c>
      <c r="F445" s="556" t="s">
        <v>1627</v>
      </c>
      <c r="G445" s="556" t="s">
        <v>13459</v>
      </c>
      <c r="H445" s="557" t="s">
        <v>16791</v>
      </c>
      <c r="I445" s="558" t="s">
        <v>2544</v>
      </c>
      <c r="J445" s="558" t="s">
        <v>13855</v>
      </c>
      <c r="K445" s="563" t="s">
        <v>16792</v>
      </c>
      <c r="L445" s="563" t="s">
        <v>16793</v>
      </c>
      <c r="M445" s="563"/>
      <c r="N445" s="563"/>
      <c r="O445" s="563"/>
      <c r="P445" s="559"/>
      <c r="Q445" s="564"/>
      <c r="R445" s="556" t="s">
        <v>1626</v>
      </c>
      <c r="S445" s="561" t="s">
        <v>12715</v>
      </c>
      <c r="T445" s="561" t="s">
        <v>13756</v>
      </c>
      <c r="U445" s="562"/>
      <c r="V445" s="565">
        <v>170</v>
      </c>
      <c r="W445" s="566"/>
      <c r="X445" s="566">
        <v>0</v>
      </c>
      <c r="Y445" s="566"/>
      <c r="Z445" s="566"/>
      <c r="AA445" s="567"/>
      <c r="AB445" s="568" t="s">
        <v>16794</v>
      </c>
      <c r="AC445" s="551"/>
      <c r="AD445" s="551"/>
      <c r="AE445" s="551"/>
      <c r="AF445" s="551"/>
      <c r="AG445" s="551"/>
      <c r="AH445" s="551"/>
    </row>
    <row r="446" spans="1:34" s="272" customFormat="1" ht="94.5">
      <c r="A446" s="555" t="s">
        <v>705</v>
      </c>
      <c r="B446" s="556" t="s">
        <v>1130</v>
      </c>
      <c r="C446" s="560" t="s">
        <v>2166</v>
      </c>
      <c r="D446" s="569"/>
      <c r="E446" s="556" t="s">
        <v>15640</v>
      </c>
      <c r="F446" s="556" t="s">
        <v>705</v>
      </c>
      <c r="G446" s="556" t="s">
        <v>13459</v>
      </c>
      <c r="H446" s="557" t="s">
        <v>16795</v>
      </c>
      <c r="I446" s="558" t="s">
        <v>1628</v>
      </c>
      <c r="J446" s="558" t="s">
        <v>14067</v>
      </c>
      <c r="K446" s="563" t="s">
        <v>16701</v>
      </c>
      <c r="L446" s="563" t="s">
        <v>16702</v>
      </c>
      <c r="M446" s="563"/>
      <c r="N446" s="563"/>
      <c r="O446" s="563"/>
      <c r="P446" s="559"/>
      <c r="Q446" s="564"/>
      <c r="R446" s="556" t="s">
        <v>2166</v>
      </c>
      <c r="S446" s="561" t="s">
        <v>12715</v>
      </c>
      <c r="T446" s="561" t="s">
        <v>13754</v>
      </c>
      <c r="U446" s="562"/>
      <c r="V446" s="565">
        <v>168</v>
      </c>
      <c r="W446" s="566"/>
      <c r="X446" s="566">
        <v>0</v>
      </c>
      <c r="Y446" s="566"/>
      <c r="Z446" s="566"/>
      <c r="AA446" s="567"/>
      <c r="AB446" s="568" t="s">
        <v>16796</v>
      </c>
      <c r="AC446" s="551"/>
      <c r="AD446" s="551"/>
      <c r="AE446" s="551"/>
      <c r="AF446" s="551"/>
      <c r="AG446" s="551"/>
      <c r="AH446" s="551"/>
    </row>
    <row r="447" spans="1:34" s="272" customFormat="1" ht="54">
      <c r="A447" s="555" t="s">
        <v>758</v>
      </c>
      <c r="B447" s="556" t="s">
        <v>1132</v>
      </c>
      <c r="C447" s="560" t="s">
        <v>2560</v>
      </c>
      <c r="D447" s="569"/>
      <c r="E447" s="556" t="s">
        <v>16797</v>
      </c>
      <c r="F447" s="556" t="s">
        <v>758</v>
      </c>
      <c r="G447" s="556" t="s">
        <v>13459</v>
      </c>
      <c r="H447" s="557" t="s">
        <v>16798</v>
      </c>
      <c r="I447" s="558" t="s">
        <v>1740</v>
      </c>
      <c r="J447" s="558" t="s">
        <v>1741</v>
      </c>
      <c r="K447" s="563" t="s">
        <v>16799</v>
      </c>
      <c r="L447" s="563" t="s">
        <v>16800</v>
      </c>
      <c r="M447" s="563"/>
      <c r="N447" s="563"/>
      <c r="O447" s="563"/>
      <c r="P447" s="559"/>
      <c r="Q447" s="564"/>
      <c r="R447" s="556" t="s">
        <v>2560</v>
      </c>
      <c r="S447" s="561" t="s">
        <v>12731</v>
      </c>
      <c r="T447" s="561" t="s">
        <v>4560</v>
      </c>
      <c r="U447" s="562"/>
      <c r="V447" s="565">
        <v>353</v>
      </c>
      <c r="W447" s="566"/>
      <c r="X447" s="566">
        <v>0</v>
      </c>
      <c r="Y447" s="566"/>
      <c r="Z447" s="566"/>
      <c r="AA447" s="567"/>
      <c r="AB447" s="568" t="s">
        <v>16801</v>
      </c>
      <c r="AC447" s="551"/>
      <c r="AD447" s="551"/>
      <c r="AE447" s="551"/>
      <c r="AF447" s="551"/>
      <c r="AG447" s="551"/>
      <c r="AH447" s="551"/>
    </row>
    <row r="448" spans="1:34" s="272" customFormat="1" ht="81">
      <c r="A448" s="555" t="s">
        <v>712</v>
      </c>
      <c r="B448" s="556" t="s">
        <v>1130</v>
      </c>
      <c r="C448" s="560" t="s">
        <v>911</v>
      </c>
      <c r="D448" s="569"/>
      <c r="E448" s="556" t="s">
        <v>15832</v>
      </c>
      <c r="F448" s="556" t="s">
        <v>712</v>
      </c>
      <c r="G448" s="556" t="s">
        <v>13459</v>
      </c>
      <c r="H448" s="557" t="s">
        <v>16802</v>
      </c>
      <c r="I448" s="558" t="s">
        <v>1637</v>
      </c>
      <c r="J448" s="558" t="s">
        <v>10102</v>
      </c>
      <c r="K448" s="563" t="s">
        <v>15609</v>
      </c>
      <c r="L448" s="563" t="s">
        <v>16803</v>
      </c>
      <c r="M448" s="563"/>
      <c r="N448" s="563"/>
      <c r="O448" s="563"/>
      <c r="P448" s="559"/>
      <c r="Q448" s="564"/>
      <c r="R448" s="556" t="s">
        <v>911</v>
      </c>
      <c r="S448" s="561" t="s">
        <v>12857</v>
      </c>
      <c r="T448" s="561" t="s">
        <v>10101</v>
      </c>
      <c r="U448" s="562"/>
      <c r="V448" s="565">
        <v>183</v>
      </c>
      <c r="W448" s="566"/>
      <c r="X448" s="566">
        <v>0</v>
      </c>
      <c r="Y448" s="566"/>
      <c r="Z448" s="566"/>
      <c r="AA448" s="567"/>
      <c r="AB448" s="568" t="s">
        <v>16804</v>
      </c>
      <c r="AC448" s="551"/>
      <c r="AD448" s="551"/>
      <c r="AE448" s="551"/>
      <c r="AF448" s="551"/>
      <c r="AG448" s="551"/>
      <c r="AH448" s="551"/>
    </row>
    <row r="449" spans="1:34" s="272" customFormat="1" ht="54">
      <c r="A449" s="555" t="s">
        <v>15402</v>
      </c>
      <c r="B449" s="556" t="s">
        <v>1131</v>
      </c>
      <c r="C449" s="560" t="s">
        <v>942</v>
      </c>
      <c r="D449" s="569" t="s">
        <v>15401</v>
      </c>
      <c r="E449" s="556" t="s">
        <v>15627</v>
      </c>
      <c r="F449" s="556" t="s">
        <v>15402</v>
      </c>
      <c r="G449" s="556" t="s">
        <v>13459</v>
      </c>
      <c r="H449" s="557" t="s">
        <v>15753</v>
      </c>
      <c r="I449" s="558">
        <v>0</v>
      </c>
      <c r="J449" s="558">
        <v>0</v>
      </c>
      <c r="K449" s="563" t="s">
        <v>16805</v>
      </c>
      <c r="L449" s="563" t="s">
        <v>16806</v>
      </c>
      <c r="M449" s="563"/>
      <c r="N449" s="563"/>
      <c r="O449" s="563"/>
      <c r="P449" s="559"/>
      <c r="Q449" s="564"/>
      <c r="R449" s="556" t="s">
        <v>15609</v>
      </c>
      <c r="S449" s="561" t="s">
        <v>12768</v>
      </c>
      <c r="T449" s="561" t="s">
        <v>15609</v>
      </c>
      <c r="U449" s="562"/>
      <c r="V449" s="565">
        <v>531</v>
      </c>
      <c r="W449" s="566"/>
      <c r="X449" s="566">
        <v>0</v>
      </c>
      <c r="Y449" s="566"/>
      <c r="Z449" s="566"/>
      <c r="AA449" s="567"/>
      <c r="AB449" s="568" t="s">
        <v>15699</v>
      </c>
      <c r="AC449" s="551"/>
      <c r="AD449" s="551"/>
      <c r="AE449" s="551"/>
      <c r="AF449" s="551"/>
      <c r="AG449" s="551"/>
      <c r="AH449" s="551"/>
    </row>
    <row r="450" spans="1:34" s="272" customFormat="1" ht="40.5">
      <c r="A450" s="555" t="s">
        <v>15392</v>
      </c>
      <c r="B450" s="556" t="s">
        <v>1131</v>
      </c>
      <c r="C450" s="560" t="s">
        <v>942</v>
      </c>
      <c r="D450" s="569" t="s">
        <v>15391</v>
      </c>
      <c r="E450" s="556" t="s">
        <v>15822</v>
      </c>
      <c r="F450" s="556" t="s">
        <v>15392</v>
      </c>
      <c r="G450" s="556" t="s">
        <v>13459</v>
      </c>
      <c r="H450" s="557"/>
      <c r="I450" s="558">
        <v>0</v>
      </c>
      <c r="J450" s="558">
        <v>0</v>
      </c>
      <c r="K450" s="563"/>
      <c r="L450" s="563"/>
      <c r="M450" s="563"/>
      <c r="N450" s="563"/>
      <c r="O450" s="563"/>
      <c r="P450" s="559"/>
      <c r="Q450" s="564"/>
      <c r="R450" s="556" t="s">
        <v>15609</v>
      </c>
      <c r="S450" s="561" t="s">
        <v>12907</v>
      </c>
      <c r="T450" s="561" t="s">
        <v>15609</v>
      </c>
      <c r="U450" s="562"/>
      <c r="V450" s="565">
        <v>531</v>
      </c>
      <c r="W450" s="566"/>
      <c r="X450" s="566">
        <v>0</v>
      </c>
      <c r="Y450" s="566"/>
      <c r="Z450" s="566"/>
      <c r="AA450" s="567"/>
      <c r="AB450" s="568" t="s">
        <v>15699</v>
      </c>
      <c r="AC450" s="551"/>
      <c r="AD450" s="551"/>
      <c r="AE450" s="551"/>
      <c r="AF450" s="551"/>
      <c r="AG450" s="551"/>
      <c r="AH450" s="551"/>
    </row>
    <row r="451" spans="1:34" s="272" customFormat="1" ht="94.5">
      <c r="A451" s="555" t="s">
        <v>741</v>
      </c>
      <c r="B451" s="556" t="s">
        <v>1130</v>
      </c>
      <c r="C451" s="560" t="s">
        <v>2519</v>
      </c>
      <c r="D451" s="569"/>
      <c r="E451" s="556" t="s">
        <v>16807</v>
      </c>
      <c r="F451" s="556" t="s">
        <v>741</v>
      </c>
      <c r="G451" s="556" t="s">
        <v>13459</v>
      </c>
      <c r="H451" s="557" t="s">
        <v>16808</v>
      </c>
      <c r="I451" s="558" t="s">
        <v>1688</v>
      </c>
      <c r="J451" s="558" t="s">
        <v>1689</v>
      </c>
      <c r="K451" s="563" t="s">
        <v>16809</v>
      </c>
      <c r="L451" s="563" t="s">
        <v>16810</v>
      </c>
      <c r="M451" s="563"/>
      <c r="N451" s="563"/>
      <c r="O451" s="563"/>
      <c r="P451" s="559"/>
      <c r="Q451" s="564"/>
      <c r="R451" s="556" t="s">
        <v>2519</v>
      </c>
      <c r="S451" s="561" t="s">
        <v>12680</v>
      </c>
      <c r="T451" s="561" t="s">
        <v>2859</v>
      </c>
      <c r="U451" s="562"/>
      <c r="V451" s="565">
        <v>291</v>
      </c>
      <c r="W451" s="566"/>
      <c r="X451" s="566">
        <v>0</v>
      </c>
      <c r="Y451" s="566"/>
      <c r="Z451" s="566"/>
      <c r="AA451" s="567"/>
      <c r="AB451" s="568" t="s">
        <v>16811</v>
      </c>
      <c r="AC451" s="551"/>
      <c r="AD451" s="551"/>
      <c r="AE451" s="551"/>
      <c r="AF451" s="551"/>
      <c r="AG451" s="551"/>
      <c r="AH451" s="551"/>
    </row>
    <row r="452" spans="1:34" s="272" customFormat="1" ht="40.5">
      <c r="A452" s="555" t="s">
        <v>2227</v>
      </c>
      <c r="B452" s="556" t="s">
        <v>1130</v>
      </c>
      <c r="C452" s="560" t="s">
        <v>2226</v>
      </c>
      <c r="D452" s="569"/>
      <c r="E452" s="556" t="s">
        <v>16812</v>
      </c>
      <c r="F452" s="556" t="s">
        <v>2227</v>
      </c>
      <c r="G452" s="556" t="s">
        <v>13459</v>
      </c>
      <c r="H452" s="557" t="s">
        <v>16813</v>
      </c>
      <c r="I452" s="558" t="s">
        <v>2338</v>
      </c>
      <c r="J452" s="558" t="s">
        <v>2228</v>
      </c>
      <c r="K452" s="563" t="s">
        <v>16814</v>
      </c>
      <c r="L452" s="563" t="s">
        <v>16815</v>
      </c>
      <c r="M452" s="563"/>
      <c r="N452" s="563"/>
      <c r="O452" s="563"/>
      <c r="P452" s="559"/>
      <c r="Q452" s="564"/>
      <c r="R452" s="556" t="s">
        <v>2226</v>
      </c>
      <c r="S452" s="561" t="s">
        <v>12837</v>
      </c>
      <c r="T452" s="561" t="s">
        <v>9199</v>
      </c>
      <c r="U452" s="562"/>
      <c r="V452" s="565">
        <v>182</v>
      </c>
      <c r="W452" s="566"/>
      <c r="X452" s="566">
        <v>0</v>
      </c>
      <c r="Y452" s="566"/>
      <c r="Z452" s="566"/>
      <c r="AA452" s="567"/>
      <c r="AB452" s="568" t="s">
        <v>16816</v>
      </c>
      <c r="AC452" s="551"/>
      <c r="AD452" s="551"/>
      <c r="AE452" s="551"/>
      <c r="AF452" s="551"/>
      <c r="AG452" s="551"/>
      <c r="AH452" s="551"/>
    </row>
    <row r="453" spans="1:34" s="272" customFormat="1" ht="27">
      <c r="A453" s="555" t="s">
        <v>2344</v>
      </c>
      <c r="B453" s="556" t="s">
        <v>1130</v>
      </c>
      <c r="C453" s="560" t="s">
        <v>2343</v>
      </c>
      <c r="D453" s="569"/>
      <c r="E453" s="556" t="s">
        <v>16817</v>
      </c>
      <c r="F453" s="556" t="s">
        <v>2344</v>
      </c>
      <c r="G453" s="556" t="s">
        <v>13459</v>
      </c>
      <c r="H453" s="557" t="s">
        <v>16818</v>
      </c>
      <c r="I453" s="558" t="s">
        <v>2345</v>
      </c>
      <c r="J453" s="558" t="s">
        <v>4189</v>
      </c>
      <c r="K453" s="563" t="s">
        <v>16819</v>
      </c>
      <c r="L453" s="563" t="s">
        <v>16820</v>
      </c>
      <c r="M453" s="563"/>
      <c r="N453" s="563"/>
      <c r="O453" s="563"/>
      <c r="P453" s="559"/>
      <c r="Q453" s="564"/>
      <c r="R453" s="556" t="s">
        <v>2343</v>
      </c>
      <c r="S453" s="561" t="s">
        <v>12723</v>
      </c>
      <c r="T453" s="561" t="s">
        <v>4188</v>
      </c>
      <c r="U453" s="562"/>
      <c r="V453" s="565">
        <v>219</v>
      </c>
      <c r="W453" s="566"/>
      <c r="X453" s="566">
        <v>0</v>
      </c>
      <c r="Y453" s="566"/>
      <c r="Z453" s="566"/>
      <c r="AA453" s="567"/>
      <c r="AB453" s="568" t="s">
        <v>16821</v>
      </c>
      <c r="AC453" s="551"/>
      <c r="AD453" s="551"/>
      <c r="AE453" s="551"/>
      <c r="AF453" s="551"/>
      <c r="AG453" s="551"/>
      <c r="AH453" s="551"/>
    </row>
    <row r="454" spans="1:34" s="272" customFormat="1" ht="27">
      <c r="A454" s="555" t="s">
        <v>1722</v>
      </c>
      <c r="B454" s="556" t="s">
        <v>1130</v>
      </c>
      <c r="C454" s="560" t="s">
        <v>2234</v>
      </c>
      <c r="D454" s="569"/>
      <c r="E454" s="556" t="s">
        <v>16339</v>
      </c>
      <c r="F454" s="556" t="s">
        <v>1722</v>
      </c>
      <c r="G454" s="556" t="s">
        <v>13459</v>
      </c>
      <c r="H454" s="557" t="s">
        <v>16822</v>
      </c>
      <c r="I454" s="558" t="s">
        <v>1723</v>
      </c>
      <c r="J454" s="558" t="s">
        <v>6576</v>
      </c>
      <c r="K454" s="563" t="s">
        <v>2381</v>
      </c>
      <c r="L454" s="563" t="s">
        <v>16823</v>
      </c>
      <c r="M454" s="563"/>
      <c r="N454" s="563"/>
      <c r="O454" s="563"/>
      <c r="P454" s="559"/>
      <c r="Q454" s="564"/>
      <c r="R454" s="556" t="s">
        <v>2234</v>
      </c>
      <c r="S454" s="561" t="s">
        <v>12777</v>
      </c>
      <c r="T454" s="561" t="s">
        <v>6575</v>
      </c>
      <c r="U454" s="562"/>
      <c r="V454" s="565">
        <v>262</v>
      </c>
      <c r="W454" s="566"/>
      <c r="X454" s="566">
        <v>0</v>
      </c>
      <c r="Y454" s="566"/>
      <c r="Z454" s="566"/>
      <c r="AA454" s="567"/>
      <c r="AB454" s="568" t="s">
        <v>16824</v>
      </c>
      <c r="AC454" s="551"/>
      <c r="AD454" s="551"/>
      <c r="AE454" s="551"/>
      <c r="AF454" s="551"/>
      <c r="AG454" s="551"/>
      <c r="AH454" s="551"/>
    </row>
    <row r="455" spans="1:34" s="272" customFormat="1" ht="40.5">
      <c r="A455" s="555" t="s">
        <v>15389</v>
      </c>
      <c r="B455" s="556" t="s">
        <v>1131</v>
      </c>
      <c r="C455" s="560" t="s">
        <v>942</v>
      </c>
      <c r="D455" s="569" t="s">
        <v>15388</v>
      </c>
      <c r="E455" s="556" t="s">
        <v>15640</v>
      </c>
      <c r="F455" s="556" t="s">
        <v>15389</v>
      </c>
      <c r="G455" s="556" t="s">
        <v>13459</v>
      </c>
      <c r="H455" s="557"/>
      <c r="I455" s="558">
        <v>0</v>
      </c>
      <c r="J455" s="558">
        <v>0</v>
      </c>
      <c r="K455" s="563" t="s">
        <v>16825</v>
      </c>
      <c r="L455" s="563" t="s">
        <v>16826</v>
      </c>
      <c r="M455" s="563"/>
      <c r="N455" s="563"/>
      <c r="O455" s="563"/>
      <c r="P455" s="559"/>
      <c r="Q455" s="564"/>
      <c r="R455" s="556" t="s">
        <v>15609</v>
      </c>
      <c r="S455" s="561" t="s">
        <v>12715</v>
      </c>
      <c r="T455" s="561" t="s">
        <v>15609</v>
      </c>
      <c r="U455" s="562"/>
      <c r="V455" s="565">
        <v>531</v>
      </c>
      <c r="W455" s="566"/>
      <c r="X455" s="566">
        <v>0</v>
      </c>
      <c r="Y455" s="566"/>
      <c r="Z455" s="566"/>
      <c r="AA455" s="567"/>
      <c r="AB455" s="568" t="s">
        <v>15699</v>
      </c>
      <c r="AC455" s="551"/>
      <c r="AD455" s="551"/>
      <c r="AE455" s="551"/>
      <c r="AF455" s="551"/>
      <c r="AG455" s="551"/>
      <c r="AH455" s="551"/>
    </row>
    <row r="456" spans="1:34" s="272" customFormat="1" ht="54">
      <c r="A456" s="555" t="s">
        <v>14105</v>
      </c>
      <c r="B456" s="556" t="s">
        <v>1130</v>
      </c>
      <c r="C456" s="560" t="s">
        <v>14087</v>
      </c>
      <c r="D456" s="569"/>
      <c r="E456" s="556" t="s">
        <v>16297</v>
      </c>
      <c r="F456" s="556" t="s">
        <v>14105</v>
      </c>
      <c r="G456" s="556" t="s">
        <v>13459</v>
      </c>
      <c r="H456" s="557" t="s">
        <v>16827</v>
      </c>
      <c r="I456" s="558" t="s">
        <v>14118</v>
      </c>
      <c r="J456" s="558" t="s">
        <v>6281</v>
      </c>
      <c r="K456" s="563" t="s">
        <v>16828</v>
      </c>
      <c r="L456" s="563" t="s">
        <v>16829</v>
      </c>
      <c r="M456" s="563"/>
      <c r="N456" s="563"/>
      <c r="O456" s="563"/>
      <c r="P456" s="559"/>
      <c r="Q456" s="564"/>
      <c r="R456" s="556" t="s">
        <v>14087</v>
      </c>
      <c r="S456" s="561" t="s">
        <v>12772</v>
      </c>
      <c r="T456" s="561" t="s">
        <v>6280</v>
      </c>
      <c r="U456" s="562"/>
      <c r="V456" s="565">
        <v>117</v>
      </c>
      <c r="W456" s="566"/>
      <c r="X456" s="566">
        <v>0</v>
      </c>
      <c r="Y456" s="566"/>
      <c r="Z456" s="566"/>
      <c r="AA456" s="567"/>
      <c r="AB456" s="568" t="s">
        <v>16830</v>
      </c>
      <c r="AC456" s="551"/>
      <c r="AD456" s="551"/>
      <c r="AE456" s="551"/>
      <c r="AF456" s="551"/>
      <c r="AG456" s="551"/>
      <c r="AH456" s="551"/>
    </row>
    <row r="457" spans="1:34" s="272" customFormat="1" ht="54">
      <c r="A457" s="555" t="s">
        <v>2313</v>
      </c>
      <c r="B457" s="556" t="s">
        <v>1130</v>
      </c>
      <c r="C457" s="560" t="s">
        <v>2312</v>
      </c>
      <c r="D457" s="569"/>
      <c r="E457" s="556" t="s">
        <v>16228</v>
      </c>
      <c r="F457" s="556" t="s">
        <v>2313</v>
      </c>
      <c r="G457" s="556" t="s">
        <v>13459</v>
      </c>
      <c r="H457" s="557" t="s">
        <v>16831</v>
      </c>
      <c r="I457" s="558" t="s">
        <v>2314</v>
      </c>
      <c r="J457" s="558" t="s">
        <v>1652</v>
      </c>
      <c r="K457" s="563" t="s">
        <v>16832</v>
      </c>
      <c r="L457" s="563" t="s">
        <v>16833</v>
      </c>
      <c r="M457" s="563"/>
      <c r="N457" s="563"/>
      <c r="O457" s="563"/>
      <c r="P457" s="559"/>
      <c r="Q457" s="564"/>
      <c r="R457" s="556" t="s">
        <v>2312</v>
      </c>
      <c r="S457" s="561" t="s">
        <v>12913</v>
      </c>
      <c r="T457" s="561" t="s">
        <v>12512</v>
      </c>
      <c r="U457" s="562"/>
      <c r="V457" s="565">
        <v>32</v>
      </c>
      <c r="W457" s="566"/>
      <c r="X457" s="566">
        <v>0</v>
      </c>
      <c r="Y457" s="566"/>
      <c r="Z457" s="566"/>
      <c r="AA457" s="567"/>
      <c r="AB457" s="568" t="s">
        <v>16834</v>
      </c>
      <c r="AC457" s="551"/>
      <c r="AD457" s="551"/>
      <c r="AE457" s="551"/>
      <c r="AF457" s="551"/>
      <c r="AG457" s="551"/>
      <c r="AH457" s="551"/>
    </row>
    <row r="458" spans="1:34" s="272" customFormat="1" ht="81">
      <c r="A458" s="555" t="s">
        <v>14100</v>
      </c>
      <c r="B458" s="556" t="s">
        <v>1130</v>
      </c>
      <c r="C458" s="560" t="s">
        <v>14075</v>
      </c>
      <c r="D458" s="569"/>
      <c r="E458" s="556" t="s">
        <v>16297</v>
      </c>
      <c r="F458" s="556" t="s">
        <v>14100</v>
      </c>
      <c r="G458" s="556" t="s">
        <v>13459</v>
      </c>
      <c r="H458" s="557" t="s">
        <v>16835</v>
      </c>
      <c r="I458" s="558" t="s">
        <v>14115</v>
      </c>
      <c r="J458" s="558" t="s">
        <v>1734</v>
      </c>
      <c r="K458" s="563" t="s">
        <v>16836</v>
      </c>
      <c r="L458" s="563" t="s">
        <v>16837</v>
      </c>
      <c r="M458" s="563"/>
      <c r="N458" s="563"/>
      <c r="O458" s="563"/>
      <c r="P458" s="559"/>
      <c r="Q458" s="564"/>
      <c r="R458" s="556" t="s">
        <v>14075</v>
      </c>
      <c r="S458" s="561" t="s">
        <v>12772</v>
      </c>
      <c r="T458" s="561" t="s">
        <v>6264</v>
      </c>
      <c r="U458" s="562"/>
      <c r="V458" s="565">
        <v>33</v>
      </c>
      <c r="W458" s="566"/>
      <c r="X458" s="566">
        <v>0</v>
      </c>
      <c r="Y458" s="566"/>
      <c r="Z458" s="566"/>
      <c r="AA458" s="567"/>
      <c r="AB458" s="568" t="s">
        <v>16838</v>
      </c>
      <c r="AC458" s="551"/>
      <c r="AD458" s="551"/>
      <c r="AE458" s="551"/>
      <c r="AF458" s="551"/>
      <c r="AG458" s="551"/>
      <c r="AH458" s="551"/>
    </row>
    <row r="459" spans="1:34" s="272" customFormat="1" ht="54">
      <c r="A459" s="555" t="s">
        <v>2317</v>
      </c>
      <c r="B459" s="556" t="s">
        <v>1130</v>
      </c>
      <c r="C459" s="560" t="s">
        <v>2316</v>
      </c>
      <c r="D459" s="569"/>
      <c r="E459" s="556" t="s">
        <v>16297</v>
      </c>
      <c r="F459" s="556" t="s">
        <v>2317</v>
      </c>
      <c r="G459" s="556" t="s">
        <v>13459</v>
      </c>
      <c r="H459" s="557" t="s">
        <v>16839</v>
      </c>
      <c r="I459" s="558" t="s">
        <v>2374</v>
      </c>
      <c r="J459" s="558" t="s">
        <v>2375</v>
      </c>
      <c r="K459" s="563" t="s">
        <v>16840</v>
      </c>
      <c r="L459" s="563" t="s">
        <v>16841</v>
      </c>
      <c r="M459" s="563"/>
      <c r="N459" s="563"/>
      <c r="O459" s="563"/>
      <c r="P459" s="559"/>
      <c r="Q459" s="564"/>
      <c r="R459" s="556" t="s">
        <v>2316</v>
      </c>
      <c r="S459" s="561" t="s">
        <v>12772</v>
      </c>
      <c r="T459" s="561" t="s">
        <v>6259</v>
      </c>
      <c r="U459" s="562"/>
      <c r="V459" s="565">
        <v>36</v>
      </c>
      <c r="W459" s="566"/>
      <c r="X459" s="566">
        <v>0</v>
      </c>
      <c r="Y459" s="566"/>
      <c r="Z459" s="566"/>
      <c r="AA459" s="567"/>
      <c r="AB459" s="568" t="s">
        <v>16842</v>
      </c>
      <c r="AC459" s="551"/>
      <c r="AD459" s="551"/>
      <c r="AE459" s="551"/>
      <c r="AF459" s="551"/>
      <c r="AG459" s="551"/>
      <c r="AH459" s="551"/>
    </row>
    <row r="460" spans="1:34" s="272" customFormat="1" ht="54">
      <c r="A460" s="555" t="s">
        <v>14106</v>
      </c>
      <c r="B460" s="556" t="s">
        <v>1130</v>
      </c>
      <c r="C460" s="560" t="s">
        <v>14088</v>
      </c>
      <c r="D460" s="569"/>
      <c r="E460" s="556" t="s">
        <v>16297</v>
      </c>
      <c r="F460" s="556" t="s">
        <v>14106</v>
      </c>
      <c r="G460" s="556" t="s">
        <v>13459</v>
      </c>
      <c r="H460" s="557" t="s">
        <v>16843</v>
      </c>
      <c r="I460" s="558" t="s">
        <v>14119</v>
      </c>
      <c r="J460" s="558" t="s">
        <v>6304</v>
      </c>
      <c r="K460" s="563" t="s">
        <v>16844</v>
      </c>
      <c r="L460" s="563" t="s">
        <v>16845</v>
      </c>
      <c r="M460" s="563"/>
      <c r="N460" s="563"/>
      <c r="O460" s="563"/>
      <c r="P460" s="559"/>
      <c r="Q460" s="564"/>
      <c r="R460" s="556" t="s">
        <v>14088</v>
      </c>
      <c r="S460" s="561" t="s">
        <v>12772</v>
      </c>
      <c r="T460" s="561" t="s">
        <v>6303</v>
      </c>
      <c r="U460" s="562"/>
      <c r="V460" s="565">
        <v>143</v>
      </c>
      <c r="W460" s="566"/>
      <c r="X460" s="566">
        <v>0</v>
      </c>
      <c r="Y460" s="566"/>
      <c r="Z460" s="566"/>
      <c r="AA460" s="567"/>
      <c r="AB460" s="568" t="s">
        <v>16846</v>
      </c>
      <c r="AC460" s="551"/>
      <c r="AD460" s="551"/>
      <c r="AE460" s="551"/>
      <c r="AF460" s="551"/>
      <c r="AG460" s="551"/>
      <c r="AH460" s="551"/>
    </row>
    <row r="461" spans="1:34" s="272" customFormat="1" ht="40.5">
      <c r="A461" s="555" t="s">
        <v>15373</v>
      </c>
      <c r="B461" s="556" t="s">
        <v>1131</v>
      </c>
      <c r="C461" s="560" t="s">
        <v>942</v>
      </c>
      <c r="D461" s="569" t="s">
        <v>15372</v>
      </c>
      <c r="E461" s="556" t="s">
        <v>16482</v>
      </c>
      <c r="F461" s="556" t="s">
        <v>15373</v>
      </c>
      <c r="G461" s="556" t="s">
        <v>13459</v>
      </c>
      <c r="H461" s="557" t="s">
        <v>16847</v>
      </c>
      <c r="I461" s="558">
        <v>0</v>
      </c>
      <c r="J461" s="558">
        <v>0</v>
      </c>
      <c r="K461" s="563" t="s">
        <v>16848</v>
      </c>
      <c r="L461" s="563" t="s">
        <v>16849</v>
      </c>
      <c r="M461" s="563"/>
      <c r="N461" s="563"/>
      <c r="O461" s="563"/>
      <c r="P461" s="559"/>
      <c r="Q461" s="564"/>
      <c r="R461" s="556" t="s">
        <v>15609</v>
      </c>
      <c r="S461" s="561" t="s">
        <v>12735</v>
      </c>
      <c r="T461" s="561" t="s">
        <v>15609</v>
      </c>
      <c r="U461" s="562"/>
      <c r="V461" s="565">
        <v>531</v>
      </c>
      <c r="W461" s="566"/>
      <c r="X461" s="566">
        <v>0</v>
      </c>
      <c r="Y461" s="566"/>
      <c r="Z461" s="566"/>
      <c r="AA461" s="567"/>
      <c r="AB461" s="568" t="s">
        <v>15699</v>
      </c>
      <c r="AC461" s="551"/>
      <c r="AD461" s="551"/>
      <c r="AE461" s="551"/>
      <c r="AF461" s="551"/>
      <c r="AG461" s="551"/>
      <c r="AH461" s="551"/>
    </row>
    <row r="462" spans="1:34" s="272" customFormat="1" ht="67.5">
      <c r="A462" s="555" t="s">
        <v>15341</v>
      </c>
      <c r="B462" s="556" t="s">
        <v>1130</v>
      </c>
      <c r="C462" s="560" t="s">
        <v>942</v>
      </c>
      <c r="D462" s="569" t="s">
        <v>15340</v>
      </c>
      <c r="E462" s="556" t="s">
        <v>16297</v>
      </c>
      <c r="F462" s="556" t="s">
        <v>15341</v>
      </c>
      <c r="G462" s="556" t="s">
        <v>13459</v>
      </c>
      <c r="H462" s="557" t="s">
        <v>16850</v>
      </c>
      <c r="I462" s="558">
        <v>0</v>
      </c>
      <c r="J462" s="558">
        <v>0</v>
      </c>
      <c r="K462" s="563" t="s">
        <v>16851</v>
      </c>
      <c r="L462" s="563" t="s">
        <v>16852</v>
      </c>
      <c r="M462" s="563"/>
      <c r="N462" s="563"/>
      <c r="O462" s="563"/>
      <c r="P462" s="559"/>
      <c r="Q462" s="564"/>
      <c r="R462" s="556" t="s">
        <v>15609</v>
      </c>
      <c r="S462" s="561" t="s">
        <v>12772</v>
      </c>
      <c r="T462" s="561" t="s">
        <v>15609</v>
      </c>
      <c r="U462" s="562"/>
      <c r="V462" s="565">
        <v>313</v>
      </c>
      <c r="W462" s="566"/>
      <c r="X462" s="566">
        <v>0</v>
      </c>
      <c r="Y462" s="566"/>
      <c r="Z462" s="566"/>
      <c r="AA462" s="567"/>
      <c r="AB462" s="568" t="s">
        <v>16045</v>
      </c>
      <c r="AC462" s="551"/>
      <c r="AD462" s="551"/>
      <c r="AE462" s="551"/>
      <c r="AF462" s="551"/>
      <c r="AG462" s="551"/>
      <c r="AH462" s="551"/>
    </row>
    <row r="463" spans="1:34" s="272" customFormat="1" ht="54">
      <c r="A463" s="555" t="s">
        <v>15396</v>
      </c>
      <c r="B463" s="556" t="s">
        <v>1131</v>
      </c>
      <c r="C463" s="560" t="s">
        <v>942</v>
      </c>
      <c r="D463" s="569" t="s">
        <v>15395</v>
      </c>
      <c r="E463" s="556" t="s">
        <v>15627</v>
      </c>
      <c r="F463" s="556" t="s">
        <v>15396</v>
      </c>
      <c r="G463" s="556" t="s">
        <v>13459</v>
      </c>
      <c r="H463" s="557" t="s">
        <v>15747</v>
      </c>
      <c r="I463" s="558">
        <v>0</v>
      </c>
      <c r="J463" s="558">
        <v>0</v>
      </c>
      <c r="K463" s="563" t="s">
        <v>16853</v>
      </c>
      <c r="L463" s="563" t="s">
        <v>16854</v>
      </c>
      <c r="M463" s="563"/>
      <c r="N463" s="563"/>
      <c r="O463" s="563"/>
      <c r="P463" s="559"/>
      <c r="Q463" s="564"/>
      <c r="R463" s="556" t="s">
        <v>15609</v>
      </c>
      <c r="S463" s="561" t="s">
        <v>12768</v>
      </c>
      <c r="T463" s="561" t="s">
        <v>15609</v>
      </c>
      <c r="U463" s="562"/>
      <c r="V463" s="565">
        <v>531</v>
      </c>
      <c r="W463" s="566"/>
      <c r="X463" s="566">
        <v>0</v>
      </c>
      <c r="Y463" s="566"/>
      <c r="Z463" s="566"/>
      <c r="AA463" s="567"/>
      <c r="AB463" s="568" t="s">
        <v>15699</v>
      </c>
      <c r="AC463" s="551"/>
      <c r="AD463" s="551"/>
      <c r="AE463" s="551"/>
      <c r="AF463" s="551"/>
      <c r="AG463" s="551"/>
      <c r="AH463" s="551"/>
    </row>
    <row r="464" spans="1:34" s="272" customFormat="1" ht="67.5">
      <c r="A464" s="555" t="s">
        <v>782</v>
      </c>
      <c r="B464" s="556" t="s">
        <v>1131</v>
      </c>
      <c r="C464" s="560" t="s">
        <v>627</v>
      </c>
      <c r="D464" s="569"/>
      <c r="E464" s="556" t="s">
        <v>15627</v>
      </c>
      <c r="F464" s="556" t="s">
        <v>782</v>
      </c>
      <c r="G464" s="556" t="s">
        <v>13459</v>
      </c>
      <c r="H464" s="557" t="s">
        <v>15750</v>
      </c>
      <c r="I464" s="558" t="s">
        <v>1780</v>
      </c>
      <c r="J464" s="558" t="s">
        <v>13066</v>
      </c>
      <c r="K464" s="563" t="s">
        <v>16855</v>
      </c>
      <c r="L464" s="563" t="s">
        <v>16856</v>
      </c>
      <c r="M464" s="563"/>
      <c r="N464" s="563"/>
      <c r="O464" s="563"/>
      <c r="P464" s="559"/>
      <c r="Q464" s="564"/>
      <c r="R464" s="556" t="s">
        <v>627</v>
      </c>
      <c r="S464" s="561" t="s">
        <v>12768</v>
      </c>
      <c r="T464" s="561" t="s">
        <v>6120</v>
      </c>
      <c r="U464" s="562"/>
      <c r="V464" s="565">
        <v>482</v>
      </c>
      <c r="W464" s="566"/>
      <c r="X464" s="566">
        <v>0</v>
      </c>
      <c r="Y464" s="566"/>
      <c r="Z464" s="566"/>
      <c r="AA464" s="567"/>
      <c r="AB464" s="568" t="s">
        <v>15752</v>
      </c>
      <c r="AC464" s="551"/>
      <c r="AD464" s="551"/>
      <c r="AE464" s="551"/>
      <c r="AF464" s="551"/>
      <c r="AG464" s="551"/>
      <c r="AH464" s="551"/>
    </row>
    <row r="465" spans="1:34" s="272" customFormat="1" ht="81">
      <c r="A465" s="555" t="s">
        <v>789</v>
      </c>
      <c r="B465" s="556" t="s">
        <v>1131</v>
      </c>
      <c r="C465" s="560" t="s">
        <v>2566</v>
      </c>
      <c r="D465" s="569"/>
      <c r="E465" s="556" t="s">
        <v>15731</v>
      </c>
      <c r="F465" s="556" t="s">
        <v>789</v>
      </c>
      <c r="G465" s="556" t="s">
        <v>13459</v>
      </c>
      <c r="H465" s="557" t="s">
        <v>15770</v>
      </c>
      <c r="I465" s="558" t="s">
        <v>1779</v>
      </c>
      <c r="J465" s="558" t="s">
        <v>1783</v>
      </c>
      <c r="K465" s="563" t="s">
        <v>16857</v>
      </c>
      <c r="L465" s="563" t="s">
        <v>16858</v>
      </c>
      <c r="M465" s="563"/>
      <c r="N465" s="563"/>
      <c r="O465" s="563"/>
      <c r="P465" s="559"/>
      <c r="Q465" s="564"/>
      <c r="R465" s="556" t="s">
        <v>2566</v>
      </c>
      <c r="S465" s="561" t="s">
        <v>12698</v>
      </c>
      <c r="T465" s="561" t="s">
        <v>3496</v>
      </c>
      <c r="U465" s="562"/>
      <c r="V465" s="565">
        <v>512</v>
      </c>
      <c r="W465" s="566"/>
      <c r="X465" s="566">
        <v>0</v>
      </c>
      <c r="Y465" s="566"/>
      <c r="Z465" s="566"/>
      <c r="AA465" s="567"/>
      <c r="AB465" s="568" t="s">
        <v>15772</v>
      </c>
      <c r="AC465" s="551"/>
      <c r="AD465" s="551"/>
      <c r="AE465" s="551"/>
      <c r="AF465" s="551"/>
      <c r="AG465" s="551"/>
      <c r="AH465" s="551"/>
    </row>
    <row r="466" spans="1:34" s="272" customFormat="1" ht="94.5">
      <c r="A466" s="555" t="s">
        <v>802</v>
      </c>
      <c r="B466" s="556" t="s">
        <v>1133</v>
      </c>
      <c r="C466" s="560" t="s">
        <v>2575</v>
      </c>
      <c r="D466" s="569"/>
      <c r="E466" s="556" t="s">
        <v>15773</v>
      </c>
      <c r="F466" s="556" t="s">
        <v>802</v>
      </c>
      <c r="G466" s="556" t="s">
        <v>13459</v>
      </c>
      <c r="H466" s="557" t="s">
        <v>15774</v>
      </c>
      <c r="I466" s="558" t="s">
        <v>1845</v>
      </c>
      <c r="J466" s="558" t="s">
        <v>2847</v>
      </c>
      <c r="K466" s="563" t="s">
        <v>16859</v>
      </c>
      <c r="L466" s="563" t="s">
        <v>16860</v>
      </c>
      <c r="M466" s="563"/>
      <c r="N466" s="563"/>
      <c r="O466" s="563"/>
      <c r="P466" s="559"/>
      <c r="Q466" s="564"/>
      <c r="R466" s="556" t="s">
        <v>2575</v>
      </c>
      <c r="S466" s="561" t="s">
        <v>12679</v>
      </c>
      <c r="T466" s="561" t="s">
        <v>2846</v>
      </c>
      <c r="U466" s="562"/>
      <c r="V466" s="565">
        <v>600</v>
      </c>
      <c r="W466" s="566"/>
      <c r="X466" s="566">
        <v>0</v>
      </c>
      <c r="Y466" s="566"/>
      <c r="Z466" s="566"/>
      <c r="AA466" s="567"/>
      <c r="AB466" s="568" t="s">
        <v>15776</v>
      </c>
      <c r="AC466" s="551"/>
      <c r="AD466" s="551"/>
      <c r="AE466" s="551"/>
      <c r="AF466" s="551"/>
      <c r="AG466" s="551"/>
      <c r="AH466" s="551"/>
    </row>
    <row r="467" spans="1:34" s="272" customFormat="1" ht="94.5">
      <c r="A467" s="555" t="s">
        <v>141</v>
      </c>
      <c r="B467" s="556" t="s">
        <v>1133</v>
      </c>
      <c r="C467" s="560" t="s">
        <v>152</v>
      </c>
      <c r="D467" s="569"/>
      <c r="E467" s="556" t="s">
        <v>15640</v>
      </c>
      <c r="F467" s="556" t="s">
        <v>141</v>
      </c>
      <c r="G467" s="556" t="s">
        <v>13459</v>
      </c>
      <c r="H467" s="557" t="s">
        <v>15786</v>
      </c>
      <c r="I467" s="558" t="s">
        <v>1787</v>
      </c>
      <c r="J467" s="558" t="s">
        <v>13842</v>
      </c>
      <c r="K467" s="563" t="s">
        <v>16861</v>
      </c>
      <c r="L467" s="563" t="s">
        <v>16862</v>
      </c>
      <c r="M467" s="563"/>
      <c r="N467" s="563"/>
      <c r="O467" s="563"/>
      <c r="P467" s="559"/>
      <c r="Q467" s="564"/>
      <c r="R467" s="556" t="s">
        <v>152</v>
      </c>
      <c r="S467" s="561" t="s">
        <v>12715</v>
      </c>
      <c r="T467" s="561" t="s">
        <v>13740</v>
      </c>
      <c r="U467" s="562"/>
      <c r="V467" s="565">
        <v>580</v>
      </c>
      <c r="W467" s="566"/>
      <c r="X467" s="566">
        <v>0</v>
      </c>
      <c r="Y467" s="566"/>
      <c r="Z467" s="566"/>
      <c r="AA467" s="567"/>
      <c r="AB467" s="568" t="s">
        <v>15788</v>
      </c>
      <c r="AC467" s="551"/>
      <c r="AD467" s="551"/>
      <c r="AE467" s="551"/>
      <c r="AF467" s="551"/>
      <c r="AG467" s="551"/>
      <c r="AH467" s="551"/>
    </row>
    <row r="468" spans="1:34" s="272" customFormat="1" ht="67.5">
      <c r="A468" s="555" t="s">
        <v>147</v>
      </c>
      <c r="B468" s="556" t="s">
        <v>1130</v>
      </c>
      <c r="C468" s="560" t="s">
        <v>146</v>
      </c>
      <c r="D468" s="569"/>
      <c r="E468" s="556" t="s">
        <v>15767</v>
      </c>
      <c r="F468" s="556" t="s">
        <v>147</v>
      </c>
      <c r="G468" s="556" t="s">
        <v>13459</v>
      </c>
      <c r="H468" s="557" t="s">
        <v>16863</v>
      </c>
      <c r="I468" s="558" t="s">
        <v>12619</v>
      </c>
      <c r="J468" s="558" t="s">
        <v>11265</v>
      </c>
      <c r="K468" s="563" t="s">
        <v>16864</v>
      </c>
      <c r="L468" s="563" t="s">
        <v>16865</v>
      </c>
      <c r="M468" s="563"/>
      <c r="N468" s="563"/>
      <c r="O468" s="563"/>
      <c r="P468" s="559"/>
      <c r="Q468" s="564"/>
      <c r="R468" s="556" t="s">
        <v>146</v>
      </c>
      <c r="S468" s="561" t="s">
        <v>12884</v>
      </c>
      <c r="T468" s="561" t="s">
        <v>11264</v>
      </c>
      <c r="U468" s="562"/>
      <c r="V468" s="565">
        <v>285</v>
      </c>
      <c r="W468" s="566"/>
      <c r="X468" s="566">
        <v>0</v>
      </c>
      <c r="Y468" s="566"/>
      <c r="Z468" s="566"/>
      <c r="AA468" s="567"/>
      <c r="AB468" s="568" t="s">
        <v>16866</v>
      </c>
      <c r="AC468" s="551"/>
      <c r="AD468" s="551"/>
      <c r="AE468" s="551"/>
      <c r="AF468" s="551"/>
      <c r="AG468" s="551"/>
      <c r="AH468" s="551"/>
    </row>
    <row r="469" spans="1:34" s="272" customFormat="1" ht="67.5">
      <c r="A469" s="555" t="s">
        <v>677</v>
      </c>
      <c r="B469" s="556" t="s">
        <v>1130</v>
      </c>
      <c r="C469" s="560" t="s">
        <v>676</v>
      </c>
      <c r="D469" s="569"/>
      <c r="E469" s="556" t="s">
        <v>15640</v>
      </c>
      <c r="F469" s="556" t="s">
        <v>677</v>
      </c>
      <c r="G469" s="556" t="s">
        <v>13459</v>
      </c>
      <c r="H469" s="557" t="s">
        <v>16867</v>
      </c>
      <c r="I469" s="558" t="s">
        <v>1700</v>
      </c>
      <c r="J469" s="558" t="s">
        <v>13847</v>
      </c>
      <c r="K469" s="563" t="s">
        <v>16868</v>
      </c>
      <c r="L469" s="563" t="s">
        <v>16869</v>
      </c>
      <c r="M469" s="563"/>
      <c r="N469" s="563"/>
      <c r="O469" s="563"/>
      <c r="P469" s="559"/>
      <c r="Q469" s="564"/>
      <c r="R469" s="556" t="s">
        <v>676</v>
      </c>
      <c r="S469" s="561" t="s">
        <v>12715</v>
      </c>
      <c r="T469" s="561" t="s">
        <v>13745</v>
      </c>
      <c r="U469" s="562"/>
      <c r="V469" s="565">
        <v>92</v>
      </c>
      <c r="W469" s="566"/>
      <c r="X469" s="566">
        <v>0</v>
      </c>
      <c r="Y469" s="566"/>
      <c r="Z469" s="566"/>
      <c r="AA469" s="567"/>
      <c r="AB469" s="568" t="s">
        <v>16870</v>
      </c>
      <c r="AC469" s="551"/>
      <c r="AD469" s="551"/>
      <c r="AE469" s="551"/>
      <c r="AF469" s="551"/>
      <c r="AG469" s="551"/>
      <c r="AH469" s="551"/>
    </row>
    <row r="470" spans="1:34" s="272" customFormat="1" ht="67.5">
      <c r="A470" s="555" t="s">
        <v>15329</v>
      </c>
      <c r="B470" s="556" t="s">
        <v>1130</v>
      </c>
      <c r="C470" s="560" t="s">
        <v>942</v>
      </c>
      <c r="D470" s="569" t="s">
        <v>15328</v>
      </c>
      <c r="E470" s="556" t="s">
        <v>16297</v>
      </c>
      <c r="F470" s="556" t="s">
        <v>15329</v>
      </c>
      <c r="G470" s="556" t="s">
        <v>13459</v>
      </c>
      <c r="H470" s="557" t="s">
        <v>16786</v>
      </c>
      <c r="I470" s="558">
        <v>0</v>
      </c>
      <c r="J470" s="558">
        <v>0</v>
      </c>
      <c r="K470" s="563" t="s">
        <v>16787</v>
      </c>
      <c r="L470" s="563" t="s">
        <v>16788</v>
      </c>
      <c r="M470" s="563"/>
      <c r="N470" s="563"/>
      <c r="O470" s="563"/>
      <c r="P470" s="559"/>
      <c r="Q470" s="564"/>
      <c r="R470" s="556" t="s">
        <v>15609</v>
      </c>
      <c r="S470" s="561" t="s">
        <v>12772</v>
      </c>
      <c r="T470" s="561" t="s">
        <v>15609</v>
      </c>
      <c r="U470" s="562"/>
      <c r="V470" s="565">
        <v>313</v>
      </c>
      <c r="W470" s="566"/>
      <c r="X470" s="566">
        <v>0</v>
      </c>
      <c r="Y470" s="566"/>
      <c r="Z470" s="566"/>
      <c r="AA470" s="567"/>
      <c r="AB470" s="568" t="s">
        <v>16045</v>
      </c>
      <c r="AC470" s="551"/>
      <c r="AD470" s="551"/>
      <c r="AE470" s="551"/>
      <c r="AF470" s="551"/>
      <c r="AG470" s="551"/>
      <c r="AH470" s="551"/>
    </row>
    <row r="471" spans="1:34" s="272" customFormat="1" ht="67.5">
      <c r="A471" s="555" t="s">
        <v>15331</v>
      </c>
      <c r="B471" s="556" t="s">
        <v>1130</v>
      </c>
      <c r="C471" s="560" t="s">
        <v>942</v>
      </c>
      <c r="D471" s="569" t="s">
        <v>15330</v>
      </c>
      <c r="E471" s="556" t="s">
        <v>16297</v>
      </c>
      <c r="F471" s="556" t="s">
        <v>15331</v>
      </c>
      <c r="G471" s="556" t="s">
        <v>13459</v>
      </c>
      <c r="H471" s="557" t="s">
        <v>16786</v>
      </c>
      <c r="I471" s="558">
        <v>0</v>
      </c>
      <c r="J471" s="558">
        <v>0</v>
      </c>
      <c r="K471" s="563" t="s">
        <v>16787</v>
      </c>
      <c r="L471" s="563" t="s">
        <v>16788</v>
      </c>
      <c r="M471" s="563"/>
      <c r="N471" s="563"/>
      <c r="O471" s="563"/>
      <c r="P471" s="559"/>
      <c r="Q471" s="564"/>
      <c r="R471" s="556" t="s">
        <v>15609</v>
      </c>
      <c r="S471" s="561" t="s">
        <v>12772</v>
      </c>
      <c r="T471" s="561" t="s">
        <v>15609</v>
      </c>
      <c r="U471" s="562"/>
      <c r="V471" s="565">
        <v>313</v>
      </c>
      <c r="W471" s="566"/>
      <c r="X471" s="566">
        <v>0</v>
      </c>
      <c r="Y471" s="566"/>
      <c r="Z471" s="566"/>
      <c r="AA471" s="567"/>
      <c r="AB471" s="568" t="s">
        <v>16045</v>
      </c>
      <c r="AC471" s="551"/>
      <c r="AD471" s="551"/>
      <c r="AE471" s="551"/>
      <c r="AF471" s="551"/>
      <c r="AG471" s="551"/>
      <c r="AH471" s="551"/>
    </row>
    <row r="472" spans="1:34" s="272" customFormat="1" ht="67.5">
      <c r="A472" s="555" t="s">
        <v>15333</v>
      </c>
      <c r="B472" s="556" t="s">
        <v>1130</v>
      </c>
      <c r="C472" s="560" t="s">
        <v>942</v>
      </c>
      <c r="D472" s="569" t="s">
        <v>15332</v>
      </c>
      <c r="E472" s="556" t="s">
        <v>16297</v>
      </c>
      <c r="F472" s="556" t="s">
        <v>15333</v>
      </c>
      <c r="G472" s="556" t="s">
        <v>13459</v>
      </c>
      <c r="H472" s="557" t="s">
        <v>16786</v>
      </c>
      <c r="I472" s="558">
        <v>0</v>
      </c>
      <c r="J472" s="558">
        <v>0</v>
      </c>
      <c r="K472" s="563" t="s">
        <v>16787</v>
      </c>
      <c r="L472" s="563" t="s">
        <v>16788</v>
      </c>
      <c r="M472" s="563"/>
      <c r="N472" s="563"/>
      <c r="O472" s="563"/>
      <c r="P472" s="559"/>
      <c r="Q472" s="564"/>
      <c r="R472" s="556" t="s">
        <v>15609</v>
      </c>
      <c r="S472" s="561" t="s">
        <v>12772</v>
      </c>
      <c r="T472" s="561" t="s">
        <v>15609</v>
      </c>
      <c r="U472" s="562"/>
      <c r="V472" s="565">
        <v>313</v>
      </c>
      <c r="W472" s="566"/>
      <c r="X472" s="566">
        <v>0</v>
      </c>
      <c r="Y472" s="566"/>
      <c r="Z472" s="566"/>
      <c r="AA472" s="567"/>
      <c r="AB472" s="568" t="s">
        <v>16045</v>
      </c>
      <c r="AC472" s="551"/>
      <c r="AD472" s="551"/>
      <c r="AE472" s="551"/>
      <c r="AF472" s="551"/>
      <c r="AG472" s="551"/>
      <c r="AH472" s="551"/>
    </row>
    <row r="473" spans="1:34" s="272" customFormat="1" ht="40.5">
      <c r="A473" s="555" t="s">
        <v>15322</v>
      </c>
      <c r="B473" s="556" t="s">
        <v>1130</v>
      </c>
      <c r="C473" s="560" t="s">
        <v>942</v>
      </c>
      <c r="D473" s="569" t="s">
        <v>15321</v>
      </c>
      <c r="E473" s="556" t="s">
        <v>15693</v>
      </c>
      <c r="F473" s="556" t="s">
        <v>15322</v>
      </c>
      <c r="G473" s="556" t="s">
        <v>13459</v>
      </c>
      <c r="H473" s="557" t="s">
        <v>16871</v>
      </c>
      <c r="I473" s="558">
        <v>0</v>
      </c>
      <c r="J473" s="558">
        <v>0</v>
      </c>
      <c r="K473" s="563" t="s">
        <v>16872</v>
      </c>
      <c r="L473" s="563" t="s">
        <v>16873</v>
      </c>
      <c r="M473" s="563"/>
      <c r="N473" s="563"/>
      <c r="O473" s="563"/>
      <c r="P473" s="559"/>
      <c r="Q473" s="564"/>
      <c r="R473" s="556" t="s">
        <v>15609</v>
      </c>
      <c r="S473" s="561" t="s">
        <v>12899</v>
      </c>
      <c r="T473" s="561" t="s">
        <v>15609</v>
      </c>
      <c r="U473" s="562"/>
      <c r="V473" s="565">
        <v>313</v>
      </c>
      <c r="W473" s="566"/>
      <c r="X473" s="566">
        <v>0</v>
      </c>
      <c r="Y473" s="566"/>
      <c r="Z473" s="566"/>
      <c r="AA473" s="567"/>
      <c r="AB473" s="568" t="s">
        <v>16045</v>
      </c>
      <c r="AC473" s="551"/>
      <c r="AD473" s="551"/>
      <c r="AE473" s="551"/>
      <c r="AF473" s="551"/>
      <c r="AG473" s="551"/>
      <c r="AH473" s="551"/>
    </row>
    <row r="474" spans="1:34" s="272" customFormat="1" ht="40.5">
      <c r="A474" s="555" t="s">
        <v>15349</v>
      </c>
      <c r="B474" s="556" t="s">
        <v>1130</v>
      </c>
      <c r="C474" s="560" t="s">
        <v>942</v>
      </c>
      <c r="D474" s="569" t="s">
        <v>15348</v>
      </c>
      <c r="E474" s="556" t="s">
        <v>16874</v>
      </c>
      <c r="F474" s="556" t="s">
        <v>15349</v>
      </c>
      <c r="G474" s="556" t="s">
        <v>13459</v>
      </c>
      <c r="H474" s="557" t="s">
        <v>16875</v>
      </c>
      <c r="I474" s="558">
        <v>0</v>
      </c>
      <c r="J474" s="558">
        <v>0</v>
      </c>
      <c r="K474" s="563" t="s">
        <v>16876</v>
      </c>
      <c r="L474" s="563" t="s">
        <v>16877</v>
      </c>
      <c r="M474" s="563"/>
      <c r="N474" s="563"/>
      <c r="O474" s="563"/>
      <c r="P474" s="559"/>
      <c r="Q474" s="564"/>
      <c r="R474" s="556" t="s">
        <v>15609</v>
      </c>
      <c r="S474" s="561" t="s">
        <v>12818</v>
      </c>
      <c r="T474" s="561" t="s">
        <v>15609</v>
      </c>
      <c r="U474" s="562"/>
      <c r="V474" s="565">
        <v>313</v>
      </c>
      <c r="W474" s="566"/>
      <c r="X474" s="566">
        <v>0</v>
      </c>
      <c r="Y474" s="566"/>
      <c r="Z474" s="566"/>
      <c r="AA474" s="567"/>
      <c r="AB474" s="568" t="s">
        <v>16045</v>
      </c>
      <c r="AC474" s="551"/>
      <c r="AD474" s="551"/>
      <c r="AE474" s="551"/>
      <c r="AF474" s="551"/>
      <c r="AG474" s="551"/>
      <c r="AH474" s="551"/>
    </row>
    <row r="475" spans="1:34" s="272" customFormat="1" ht="40.5">
      <c r="A475" s="555" t="s">
        <v>15345</v>
      </c>
      <c r="B475" s="556" t="s">
        <v>1130</v>
      </c>
      <c r="C475" s="560" t="s">
        <v>942</v>
      </c>
      <c r="D475" s="569" t="s">
        <v>15344</v>
      </c>
      <c r="E475" s="556" t="s">
        <v>15693</v>
      </c>
      <c r="F475" s="556" t="s">
        <v>15345</v>
      </c>
      <c r="G475" s="556" t="s">
        <v>13459</v>
      </c>
      <c r="H475" s="557" t="s">
        <v>16878</v>
      </c>
      <c r="I475" s="558">
        <v>0</v>
      </c>
      <c r="J475" s="558">
        <v>0</v>
      </c>
      <c r="K475" s="563" t="s">
        <v>16879</v>
      </c>
      <c r="L475" s="563" t="s">
        <v>16880</v>
      </c>
      <c r="M475" s="563"/>
      <c r="N475" s="563"/>
      <c r="O475" s="563"/>
      <c r="P475" s="559"/>
      <c r="Q475" s="564"/>
      <c r="R475" s="556" t="s">
        <v>15609</v>
      </c>
      <c r="S475" s="561" t="s">
        <v>12899</v>
      </c>
      <c r="T475" s="561" t="s">
        <v>15609</v>
      </c>
      <c r="U475" s="562"/>
      <c r="V475" s="565">
        <v>313</v>
      </c>
      <c r="W475" s="566"/>
      <c r="X475" s="566">
        <v>0</v>
      </c>
      <c r="Y475" s="566"/>
      <c r="Z475" s="566"/>
      <c r="AA475" s="567"/>
      <c r="AB475" s="568" t="s">
        <v>16045</v>
      </c>
      <c r="AC475" s="551"/>
      <c r="AD475" s="551"/>
      <c r="AE475" s="551"/>
      <c r="AF475" s="551"/>
      <c r="AG475" s="551"/>
      <c r="AH475" s="551"/>
    </row>
    <row r="476" spans="1:34" s="272" customFormat="1" ht="54">
      <c r="A476" s="555" t="s">
        <v>1423</v>
      </c>
      <c r="B476" s="556" t="s">
        <v>1132</v>
      </c>
      <c r="C476" s="560" t="s">
        <v>1422</v>
      </c>
      <c r="D476" s="569"/>
      <c r="E476" s="556" t="s">
        <v>15683</v>
      </c>
      <c r="F476" s="556" t="s">
        <v>1423</v>
      </c>
      <c r="G476" s="556" t="s">
        <v>13459</v>
      </c>
      <c r="H476" s="557" t="s">
        <v>16881</v>
      </c>
      <c r="I476" s="558" t="s">
        <v>1765</v>
      </c>
      <c r="J476" s="558" t="s">
        <v>1766</v>
      </c>
      <c r="K476" s="563" t="s">
        <v>16014</v>
      </c>
      <c r="L476" s="563" t="s">
        <v>16015</v>
      </c>
      <c r="M476" s="563"/>
      <c r="N476" s="563"/>
      <c r="O476" s="563"/>
      <c r="P476" s="559"/>
      <c r="Q476" s="564"/>
      <c r="R476" s="556" t="s">
        <v>15360</v>
      </c>
      <c r="S476" s="561" t="s">
        <v>12781</v>
      </c>
      <c r="T476" s="561" t="s">
        <v>6799</v>
      </c>
      <c r="U476" s="562"/>
      <c r="V476" s="565">
        <v>329</v>
      </c>
      <c r="W476" s="566"/>
      <c r="X476" s="566">
        <v>0</v>
      </c>
      <c r="Y476" s="566"/>
      <c r="Z476" s="566"/>
      <c r="AA476" s="567"/>
      <c r="AB476" s="568" t="s">
        <v>16882</v>
      </c>
      <c r="AC476" s="551"/>
      <c r="AD476" s="551"/>
      <c r="AE476" s="551"/>
      <c r="AF476" s="551"/>
      <c r="AG476" s="551"/>
      <c r="AH476" s="551"/>
    </row>
    <row r="477" spans="1:34" s="272" customFormat="1" ht="135">
      <c r="A477" s="555" t="s">
        <v>2224</v>
      </c>
      <c r="B477" s="556" t="s">
        <v>1130</v>
      </c>
      <c r="C477" s="560" t="s">
        <v>12647</v>
      </c>
      <c r="D477" s="569"/>
      <c r="E477" s="556" t="s">
        <v>15773</v>
      </c>
      <c r="F477" s="556" t="s">
        <v>2224</v>
      </c>
      <c r="G477" s="556" t="s">
        <v>13459</v>
      </c>
      <c r="H477" s="557" t="s">
        <v>16883</v>
      </c>
      <c r="I477" s="558" t="s">
        <v>2225</v>
      </c>
      <c r="J477" s="558" t="s">
        <v>2841</v>
      </c>
      <c r="K477" s="563" t="s">
        <v>16884</v>
      </c>
      <c r="L477" s="563" t="s">
        <v>16885</v>
      </c>
      <c r="M477" s="563"/>
      <c r="N477" s="563"/>
      <c r="O477" s="563"/>
      <c r="P477" s="559"/>
      <c r="Q477" s="564"/>
      <c r="R477" s="556" t="s">
        <v>12647</v>
      </c>
      <c r="S477" s="561" t="s">
        <v>12679</v>
      </c>
      <c r="T477" s="561" t="s">
        <v>2840</v>
      </c>
      <c r="U477" s="562"/>
      <c r="V477" s="565">
        <v>191</v>
      </c>
      <c r="W477" s="566"/>
      <c r="X477" s="566">
        <v>0</v>
      </c>
      <c r="Y477" s="566"/>
      <c r="Z477" s="566"/>
      <c r="AA477" s="567"/>
      <c r="AB477" s="568" t="s">
        <v>16886</v>
      </c>
      <c r="AC477" s="551"/>
      <c r="AD477" s="551"/>
      <c r="AE477" s="551"/>
      <c r="AF477" s="551"/>
      <c r="AG477" s="551"/>
      <c r="AH477" s="551"/>
    </row>
    <row r="478" spans="1:34" s="272" customFormat="1" ht="81">
      <c r="A478" s="555" t="s">
        <v>1424</v>
      </c>
      <c r="B478" s="556" t="s">
        <v>1132</v>
      </c>
      <c r="C478" s="560" t="s">
        <v>2361</v>
      </c>
      <c r="D478" s="569"/>
      <c r="E478" s="556" t="s">
        <v>15815</v>
      </c>
      <c r="F478" s="556" t="s">
        <v>1424</v>
      </c>
      <c r="G478" s="556" t="s">
        <v>13459</v>
      </c>
      <c r="H478" s="557" t="s">
        <v>15819</v>
      </c>
      <c r="I478" s="558" t="s">
        <v>1762</v>
      </c>
      <c r="J478" s="558" t="s">
        <v>1550</v>
      </c>
      <c r="K478" s="563" t="s">
        <v>16014</v>
      </c>
      <c r="L478" s="563" t="s">
        <v>16015</v>
      </c>
      <c r="M478" s="563"/>
      <c r="N478" s="563"/>
      <c r="O478" s="563"/>
      <c r="P478" s="559"/>
      <c r="Q478" s="564"/>
      <c r="R478" s="556" t="s">
        <v>15361</v>
      </c>
      <c r="S478" s="561" t="s">
        <v>12724</v>
      </c>
      <c r="T478" s="561" t="s">
        <v>4272</v>
      </c>
      <c r="U478" s="562"/>
      <c r="V478" s="565">
        <v>330</v>
      </c>
      <c r="W478" s="566"/>
      <c r="X478" s="566">
        <v>0</v>
      </c>
      <c r="Y478" s="566"/>
      <c r="Z478" s="566"/>
      <c r="AA478" s="567"/>
      <c r="AB478" s="568" t="s">
        <v>16887</v>
      </c>
      <c r="AC478" s="551"/>
      <c r="AD478" s="551"/>
      <c r="AE478" s="551"/>
      <c r="AF478" s="551"/>
      <c r="AG478" s="551"/>
      <c r="AH478" s="551"/>
    </row>
    <row r="479" spans="1:34" s="272" customFormat="1" ht="81">
      <c r="A479" s="555" t="s">
        <v>2289</v>
      </c>
      <c r="B479" s="556" t="s">
        <v>1132</v>
      </c>
      <c r="C479" s="560" t="s">
        <v>2288</v>
      </c>
      <c r="D479" s="569"/>
      <c r="E479" s="556" t="s">
        <v>15640</v>
      </c>
      <c r="F479" s="556" t="s">
        <v>2289</v>
      </c>
      <c r="G479" s="556" t="s">
        <v>13459</v>
      </c>
      <c r="H479" s="557" t="s">
        <v>16888</v>
      </c>
      <c r="I479" s="558" t="s">
        <v>1751</v>
      </c>
      <c r="J479" s="558" t="s">
        <v>13842</v>
      </c>
      <c r="K479" s="563" t="s">
        <v>16889</v>
      </c>
      <c r="L479" s="563" t="s">
        <v>16890</v>
      </c>
      <c r="M479" s="563"/>
      <c r="N479" s="563"/>
      <c r="O479" s="563"/>
      <c r="P479" s="559"/>
      <c r="Q479" s="564"/>
      <c r="R479" s="556" t="s">
        <v>2288</v>
      </c>
      <c r="S479" s="561" t="s">
        <v>12715</v>
      </c>
      <c r="T479" s="561" t="s">
        <v>13740</v>
      </c>
      <c r="U479" s="562"/>
      <c r="V479" s="565">
        <v>334</v>
      </c>
      <c r="W479" s="566"/>
      <c r="X479" s="566">
        <v>0</v>
      </c>
      <c r="Y479" s="566"/>
      <c r="Z479" s="566"/>
      <c r="AA479" s="567"/>
      <c r="AB479" s="568" t="s">
        <v>16891</v>
      </c>
      <c r="AC479" s="551"/>
      <c r="AD479" s="551"/>
      <c r="AE479" s="551"/>
      <c r="AF479" s="551"/>
      <c r="AG479" s="551"/>
      <c r="AH479" s="551"/>
    </row>
    <row r="480" spans="1:34" s="272" customFormat="1" ht="40.5">
      <c r="A480" s="555" t="s">
        <v>15398</v>
      </c>
      <c r="B480" s="556" t="s">
        <v>1131</v>
      </c>
      <c r="C480" s="560" t="s">
        <v>942</v>
      </c>
      <c r="D480" s="569" t="s">
        <v>15397</v>
      </c>
      <c r="E480" s="556" t="s">
        <v>15627</v>
      </c>
      <c r="F480" s="556" t="s">
        <v>15398</v>
      </c>
      <c r="G480" s="556" t="s">
        <v>13459</v>
      </c>
      <c r="H480" s="557"/>
      <c r="I480" s="558">
        <v>0</v>
      </c>
      <c r="J480" s="558">
        <v>0</v>
      </c>
      <c r="K480" s="563" t="s">
        <v>16892</v>
      </c>
      <c r="L480" s="563" t="s">
        <v>16893</v>
      </c>
      <c r="M480" s="563"/>
      <c r="N480" s="563"/>
      <c r="O480" s="563"/>
      <c r="P480" s="559"/>
      <c r="Q480" s="564"/>
      <c r="R480" s="556" t="s">
        <v>15609</v>
      </c>
      <c r="S480" s="561" t="s">
        <v>12768</v>
      </c>
      <c r="T480" s="561" t="s">
        <v>15609</v>
      </c>
      <c r="U480" s="562"/>
      <c r="V480" s="565">
        <v>531</v>
      </c>
      <c r="W480" s="566"/>
      <c r="X480" s="566">
        <v>0</v>
      </c>
      <c r="Y480" s="566"/>
      <c r="Z480" s="566"/>
      <c r="AA480" s="567"/>
      <c r="AB480" s="568" t="s">
        <v>15699</v>
      </c>
      <c r="AC480" s="551"/>
      <c r="AD480" s="551"/>
      <c r="AE480" s="551"/>
      <c r="AF480" s="551"/>
      <c r="AG480" s="551"/>
      <c r="AH480" s="551"/>
    </row>
    <row r="481" spans="1:34" s="272" customFormat="1" ht="40.5">
      <c r="A481" s="555" t="s">
        <v>2473</v>
      </c>
      <c r="B481" s="556" t="s">
        <v>1130</v>
      </c>
      <c r="C481" s="560" t="s">
        <v>2472</v>
      </c>
      <c r="D481" s="569"/>
      <c r="E481" s="556" t="s">
        <v>15693</v>
      </c>
      <c r="F481" s="556" t="s">
        <v>2473</v>
      </c>
      <c r="G481" s="556" t="s">
        <v>13459</v>
      </c>
      <c r="H481" s="557" t="s">
        <v>16894</v>
      </c>
      <c r="I481" s="558" t="s">
        <v>1545</v>
      </c>
      <c r="J481" s="558" t="s">
        <v>1546</v>
      </c>
      <c r="K481" s="563" t="s">
        <v>16895</v>
      </c>
      <c r="L481" s="563" t="s">
        <v>16896</v>
      </c>
      <c r="M481" s="563"/>
      <c r="N481" s="563"/>
      <c r="O481" s="563"/>
      <c r="P481" s="559"/>
      <c r="Q481" s="564"/>
      <c r="R481" s="556" t="s">
        <v>2472</v>
      </c>
      <c r="S481" s="561" t="s">
        <v>12899</v>
      </c>
      <c r="T481" s="561" t="s">
        <v>12096</v>
      </c>
      <c r="U481" s="562"/>
      <c r="V481" s="565">
        <v>199</v>
      </c>
      <c r="W481" s="566"/>
      <c r="X481" s="566">
        <v>0</v>
      </c>
      <c r="Y481" s="566"/>
      <c r="Z481" s="566"/>
      <c r="AA481" s="567"/>
      <c r="AB481" s="568" t="s">
        <v>16897</v>
      </c>
      <c r="AC481" s="551"/>
      <c r="AD481" s="551"/>
      <c r="AE481" s="551"/>
      <c r="AF481" s="551"/>
      <c r="AG481" s="551"/>
      <c r="AH481" s="551"/>
    </row>
    <row r="482" spans="1:34" s="272" customFormat="1" ht="81">
      <c r="A482" s="555" t="s">
        <v>1414</v>
      </c>
      <c r="B482" s="556" t="s">
        <v>1132</v>
      </c>
      <c r="C482" s="560" t="s">
        <v>1413</v>
      </c>
      <c r="D482" s="569"/>
      <c r="E482" s="556" t="s">
        <v>15693</v>
      </c>
      <c r="F482" s="556" t="s">
        <v>1414</v>
      </c>
      <c r="G482" s="556" t="s">
        <v>13459</v>
      </c>
      <c r="H482" s="557" t="s">
        <v>16898</v>
      </c>
      <c r="I482" s="558" t="s">
        <v>1767</v>
      </c>
      <c r="J482" s="558" t="s">
        <v>1749</v>
      </c>
      <c r="K482" s="563" t="s">
        <v>16899</v>
      </c>
      <c r="L482" s="563" t="s">
        <v>16900</v>
      </c>
      <c r="M482" s="563"/>
      <c r="N482" s="563"/>
      <c r="O482" s="563"/>
      <c r="P482" s="559"/>
      <c r="Q482" s="564"/>
      <c r="R482" s="556" t="s">
        <v>1413</v>
      </c>
      <c r="S482" s="561" t="s">
        <v>12899</v>
      </c>
      <c r="T482" s="561" t="s">
        <v>12145</v>
      </c>
      <c r="U482" s="562"/>
      <c r="V482" s="565">
        <v>324</v>
      </c>
      <c r="W482" s="566"/>
      <c r="X482" s="566">
        <v>0</v>
      </c>
      <c r="Y482" s="566"/>
      <c r="Z482" s="566"/>
      <c r="AA482" s="567"/>
      <c r="AB482" s="568" t="s">
        <v>16901</v>
      </c>
      <c r="AC482" s="551"/>
      <c r="AD482" s="551"/>
      <c r="AE482" s="551"/>
      <c r="AF482" s="551"/>
      <c r="AG482" s="551"/>
      <c r="AH482" s="551"/>
    </row>
    <row r="483" spans="1:34" s="272" customFormat="1" ht="40.5">
      <c r="A483" s="555" t="s">
        <v>2551</v>
      </c>
      <c r="B483" s="556" t="s">
        <v>1130</v>
      </c>
      <c r="C483" s="560" t="s">
        <v>2550</v>
      </c>
      <c r="D483" s="569"/>
      <c r="E483" s="556" t="s">
        <v>16339</v>
      </c>
      <c r="F483" s="556" t="s">
        <v>2551</v>
      </c>
      <c r="G483" s="556" t="s">
        <v>13459</v>
      </c>
      <c r="H483" s="557" t="s">
        <v>16902</v>
      </c>
      <c r="I483" s="558" t="s">
        <v>1576</v>
      </c>
      <c r="J483" s="558" t="s">
        <v>6576</v>
      </c>
      <c r="K483" s="563" t="s">
        <v>16903</v>
      </c>
      <c r="L483" s="563" t="s">
        <v>16904</v>
      </c>
      <c r="M483" s="563"/>
      <c r="N483" s="563"/>
      <c r="O483" s="563"/>
      <c r="P483" s="559"/>
      <c r="Q483" s="564"/>
      <c r="R483" s="556" t="s">
        <v>2550</v>
      </c>
      <c r="S483" s="561" t="s">
        <v>12777</v>
      </c>
      <c r="T483" s="561" t="s">
        <v>6575</v>
      </c>
      <c r="U483" s="562"/>
      <c r="V483" s="565">
        <v>218</v>
      </c>
      <c r="W483" s="566"/>
      <c r="X483" s="566">
        <v>0</v>
      </c>
      <c r="Y483" s="566"/>
      <c r="Z483" s="566"/>
      <c r="AA483" s="567"/>
      <c r="AB483" s="568" t="s">
        <v>16905</v>
      </c>
      <c r="AC483" s="551"/>
      <c r="AD483" s="551"/>
      <c r="AE483" s="551"/>
      <c r="AF483" s="551"/>
      <c r="AG483" s="551"/>
      <c r="AH483" s="551"/>
    </row>
    <row r="484" spans="1:34" s="272" customFormat="1" ht="67.5">
      <c r="A484" s="555" t="s">
        <v>2321</v>
      </c>
      <c r="B484" s="556" t="s">
        <v>1130</v>
      </c>
      <c r="C484" s="560" t="s">
        <v>2528</v>
      </c>
      <c r="D484" s="569"/>
      <c r="E484" s="556" t="s">
        <v>16297</v>
      </c>
      <c r="F484" s="556" t="s">
        <v>2321</v>
      </c>
      <c r="G484" s="556" t="s">
        <v>13459</v>
      </c>
      <c r="H484" s="557" t="s">
        <v>16906</v>
      </c>
      <c r="I484" s="558" t="s">
        <v>2322</v>
      </c>
      <c r="J484" s="558" t="s">
        <v>2323</v>
      </c>
      <c r="K484" s="563" t="s">
        <v>16907</v>
      </c>
      <c r="L484" s="563" t="s">
        <v>16908</v>
      </c>
      <c r="M484" s="563"/>
      <c r="N484" s="563"/>
      <c r="O484" s="563"/>
      <c r="P484" s="559"/>
      <c r="Q484" s="564"/>
      <c r="R484" s="556" t="s">
        <v>2528</v>
      </c>
      <c r="S484" s="561" t="s">
        <v>12772</v>
      </c>
      <c r="T484" s="561" t="s">
        <v>6275</v>
      </c>
      <c r="U484" s="562"/>
      <c r="V484" s="565">
        <v>84</v>
      </c>
      <c r="W484" s="566"/>
      <c r="X484" s="566">
        <v>0</v>
      </c>
      <c r="Y484" s="566"/>
      <c r="Z484" s="566"/>
      <c r="AA484" s="567"/>
      <c r="AB484" s="568" t="s">
        <v>16909</v>
      </c>
      <c r="AC484" s="551"/>
      <c r="AD484" s="551"/>
      <c r="AE484" s="551"/>
      <c r="AF484" s="551"/>
      <c r="AG484" s="551"/>
      <c r="AH484" s="551"/>
    </row>
    <row r="485" spans="1:34" s="272" customFormat="1" ht="81">
      <c r="A485" s="555" t="s">
        <v>144</v>
      </c>
      <c r="B485" s="556" t="s">
        <v>1133</v>
      </c>
      <c r="C485" s="560" t="s">
        <v>155</v>
      </c>
      <c r="D485" s="569"/>
      <c r="E485" s="556" t="s">
        <v>15640</v>
      </c>
      <c r="F485" s="556" t="s">
        <v>144</v>
      </c>
      <c r="G485" s="556" t="s">
        <v>13459</v>
      </c>
      <c r="H485" s="557" t="s">
        <v>15795</v>
      </c>
      <c r="I485" s="558" t="s">
        <v>1851</v>
      </c>
      <c r="J485" s="558" t="s">
        <v>13851</v>
      </c>
      <c r="K485" s="563" t="s">
        <v>16350</v>
      </c>
      <c r="L485" s="563" t="s">
        <v>16351</v>
      </c>
      <c r="M485" s="563"/>
      <c r="N485" s="563"/>
      <c r="O485" s="563"/>
      <c r="P485" s="559"/>
      <c r="Q485" s="564"/>
      <c r="R485" s="556" t="s">
        <v>155</v>
      </c>
      <c r="S485" s="561" t="s">
        <v>12715</v>
      </c>
      <c r="T485" s="561" t="s">
        <v>13749</v>
      </c>
      <c r="U485" s="562"/>
      <c r="V485" s="565">
        <v>586</v>
      </c>
      <c r="W485" s="566"/>
      <c r="X485" s="566">
        <v>0</v>
      </c>
      <c r="Y485" s="566"/>
      <c r="Z485" s="566"/>
      <c r="AA485" s="567"/>
      <c r="AB485" s="568" t="s">
        <v>15797</v>
      </c>
      <c r="AC485" s="551"/>
      <c r="AD485" s="551"/>
      <c r="AE485" s="551"/>
      <c r="AF485" s="551"/>
      <c r="AG485" s="551"/>
      <c r="AH485" s="551"/>
    </row>
    <row r="486" spans="1:34" s="272" customFormat="1" ht="67.5">
      <c r="A486" s="555" t="s">
        <v>1412</v>
      </c>
      <c r="B486" s="556" t="s">
        <v>1132</v>
      </c>
      <c r="C486" s="560" t="s">
        <v>1411</v>
      </c>
      <c r="D486" s="569"/>
      <c r="E486" s="556" t="s">
        <v>15683</v>
      </c>
      <c r="F486" s="556" t="s">
        <v>1412</v>
      </c>
      <c r="G486" s="556" t="s">
        <v>13459</v>
      </c>
      <c r="H486" s="557" t="s">
        <v>16910</v>
      </c>
      <c r="I486" s="558" t="s">
        <v>1768</v>
      </c>
      <c r="J486" s="558" t="s">
        <v>1561</v>
      </c>
      <c r="K486" s="563" t="s">
        <v>16899</v>
      </c>
      <c r="L486" s="563" t="s">
        <v>16900</v>
      </c>
      <c r="M486" s="563"/>
      <c r="N486" s="563"/>
      <c r="O486" s="563"/>
      <c r="P486" s="559"/>
      <c r="Q486" s="564"/>
      <c r="R486" s="556" t="s">
        <v>1411</v>
      </c>
      <c r="S486" s="561" t="s">
        <v>12781</v>
      </c>
      <c r="T486" s="561" t="s">
        <v>6806</v>
      </c>
      <c r="U486" s="562"/>
      <c r="V486" s="565">
        <v>323</v>
      </c>
      <c r="W486" s="566"/>
      <c r="X486" s="566">
        <v>0</v>
      </c>
      <c r="Y486" s="566"/>
      <c r="Z486" s="566"/>
      <c r="AA486" s="567"/>
      <c r="AB486" s="568" t="s">
        <v>16911</v>
      </c>
      <c r="AC486" s="551"/>
      <c r="AD486" s="551"/>
      <c r="AE486" s="551"/>
      <c r="AF486" s="551"/>
      <c r="AG486" s="551"/>
      <c r="AH486" s="551"/>
    </row>
    <row r="487" spans="1:34" s="272" customFormat="1" ht="40.5">
      <c r="A487" s="555" t="s">
        <v>1720</v>
      </c>
      <c r="B487" s="556" t="s">
        <v>1130</v>
      </c>
      <c r="C487" s="560" t="s">
        <v>1719</v>
      </c>
      <c r="D487" s="569"/>
      <c r="E487" s="556" t="s">
        <v>16912</v>
      </c>
      <c r="F487" s="556" t="s">
        <v>1720</v>
      </c>
      <c r="G487" s="556" t="s">
        <v>13459</v>
      </c>
      <c r="H487" s="557" t="s">
        <v>16913</v>
      </c>
      <c r="I487" s="558" t="s">
        <v>1721</v>
      </c>
      <c r="J487" s="558" t="s">
        <v>1721</v>
      </c>
      <c r="K487" s="563" t="s">
        <v>15609</v>
      </c>
      <c r="L487" s="563" t="s">
        <v>16914</v>
      </c>
      <c r="M487" s="563"/>
      <c r="N487" s="563"/>
      <c r="O487" s="563"/>
      <c r="P487" s="559"/>
      <c r="Q487" s="564"/>
      <c r="R487" s="556" t="s">
        <v>1719</v>
      </c>
      <c r="S487" s="561" t="s">
        <v>12862</v>
      </c>
      <c r="T487" s="561" t="s">
        <v>10423</v>
      </c>
      <c r="U487" s="562"/>
      <c r="V487" s="565">
        <v>257</v>
      </c>
      <c r="W487" s="566"/>
      <c r="X487" s="566">
        <v>0</v>
      </c>
      <c r="Y487" s="566"/>
      <c r="Z487" s="566"/>
      <c r="AA487" s="567"/>
      <c r="AB487" s="568" t="s">
        <v>16915</v>
      </c>
      <c r="AC487" s="551"/>
      <c r="AD487" s="551"/>
      <c r="AE487" s="551"/>
      <c r="AF487" s="551"/>
      <c r="AG487" s="551"/>
      <c r="AH487" s="551"/>
    </row>
    <row r="488" spans="1:34" s="272" customFormat="1" ht="54">
      <c r="A488" s="555" t="s">
        <v>13138</v>
      </c>
      <c r="B488" s="556" t="s">
        <v>1130</v>
      </c>
      <c r="C488" s="560" t="s">
        <v>13137</v>
      </c>
      <c r="D488" s="569"/>
      <c r="E488" s="556" t="s">
        <v>15920</v>
      </c>
      <c r="F488" s="556" t="s">
        <v>13138</v>
      </c>
      <c r="G488" s="556" t="s">
        <v>13459</v>
      </c>
      <c r="H488" s="557" t="s">
        <v>16916</v>
      </c>
      <c r="I488" s="558" t="s">
        <v>13157</v>
      </c>
      <c r="J488" s="558" t="s">
        <v>13085</v>
      </c>
      <c r="K488" s="563" t="s">
        <v>16917</v>
      </c>
      <c r="L488" s="563" t="s">
        <v>16918</v>
      </c>
      <c r="M488" s="563"/>
      <c r="N488" s="563"/>
      <c r="O488" s="563"/>
      <c r="P488" s="559"/>
      <c r="Q488" s="564"/>
      <c r="R488" s="556" t="s">
        <v>13137</v>
      </c>
      <c r="S488" s="561" t="s">
        <v>12789</v>
      </c>
      <c r="T488" s="561" t="s">
        <v>7123</v>
      </c>
      <c r="U488" s="562"/>
      <c r="V488" s="565">
        <v>187</v>
      </c>
      <c r="W488" s="566"/>
      <c r="X488" s="566">
        <v>0</v>
      </c>
      <c r="Y488" s="566"/>
      <c r="Z488" s="566"/>
      <c r="AA488" s="567"/>
      <c r="AB488" s="568" t="s">
        <v>16919</v>
      </c>
      <c r="AC488" s="551"/>
      <c r="AD488" s="551"/>
      <c r="AE488" s="551"/>
      <c r="AF488" s="551"/>
      <c r="AG488" s="551"/>
      <c r="AH488" s="551"/>
    </row>
    <row r="489" spans="1:34" s="272" customFormat="1" ht="121.5">
      <c r="A489" s="555" t="s">
        <v>1827</v>
      </c>
      <c r="B489" s="556" t="s">
        <v>1131</v>
      </c>
      <c r="C489" s="560" t="s">
        <v>1826</v>
      </c>
      <c r="D489" s="569"/>
      <c r="E489" s="556" t="s">
        <v>15822</v>
      </c>
      <c r="F489" s="556" t="s">
        <v>1827</v>
      </c>
      <c r="G489" s="556" t="s">
        <v>13459</v>
      </c>
      <c r="H489" s="557" t="s">
        <v>16920</v>
      </c>
      <c r="I489" s="558" t="s">
        <v>1828</v>
      </c>
      <c r="J489" s="558" t="s">
        <v>12366</v>
      </c>
      <c r="K489" s="563" t="s">
        <v>16921</v>
      </c>
      <c r="L489" s="563" t="s">
        <v>16922</v>
      </c>
      <c r="M489" s="563"/>
      <c r="N489" s="563"/>
      <c r="O489" s="563"/>
      <c r="P489" s="559"/>
      <c r="Q489" s="564"/>
      <c r="R489" s="556" t="s">
        <v>1826</v>
      </c>
      <c r="S489" s="561" t="s">
        <v>12907</v>
      </c>
      <c r="T489" s="561" t="s">
        <v>12365</v>
      </c>
      <c r="U489" s="562"/>
      <c r="V489" s="565">
        <v>509</v>
      </c>
      <c r="W489" s="566"/>
      <c r="X489" s="566">
        <v>0</v>
      </c>
      <c r="Y489" s="566"/>
      <c r="Z489" s="566"/>
      <c r="AA489" s="567"/>
      <c r="AB489" s="568" t="s">
        <v>16923</v>
      </c>
      <c r="AC489" s="551"/>
      <c r="AD489" s="551"/>
      <c r="AE489" s="551"/>
      <c r="AF489" s="551"/>
      <c r="AG489" s="551"/>
      <c r="AH489" s="551"/>
    </row>
    <row r="490" spans="1:34" s="272" customFormat="1" ht="67.5">
      <c r="A490" s="555" t="s">
        <v>1713</v>
      </c>
      <c r="B490" s="556" t="s">
        <v>1130</v>
      </c>
      <c r="C490" s="560" t="s">
        <v>1712</v>
      </c>
      <c r="D490" s="569"/>
      <c r="E490" s="556" t="s">
        <v>16377</v>
      </c>
      <c r="F490" s="556" t="s">
        <v>1713</v>
      </c>
      <c r="G490" s="556" t="s">
        <v>13459</v>
      </c>
      <c r="H490" s="557" t="s">
        <v>16924</v>
      </c>
      <c r="I490" s="558" t="s">
        <v>1714</v>
      </c>
      <c r="J490" s="558" t="s">
        <v>2610</v>
      </c>
      <c r="K490" s="563" t="s">
        <v>16925</v>
      </c>
      <c r="L490" s="563" t="s">
        <v>16926</v>
      </c>
      <c r="M490" s="563"/>
      <c r="N490" s="563"/>
      <c r="O490" s="563"/>
      <c r="P490" s="559"/>
      <c r="Q490" s="564"/>
      <c r="R490" s="556" t="s">
        <v>1712</v>
      </c>
      <c r="S490" s="561" t="s">
        <v>12668</v>
      </c>
      <c r="T490" s="561" t="s">
        <v>2609</v>
      </c>
      <c r="U490" s="562"/>
      <c r="V490" s="565">
        <v>14</v>
      </c>
      <c r="W490" s="566"/>
      <c r="X490" s="566">
        <v>0</v>
      </c>
      <c r="Y490" s="566"/>
      <c r="Z490" s="566"/>
      <c r="AA490" s="567"/>
      <c r="AB490" s="568" t="s">
        <v>16927</v>
      </c>
      <c r="AC490" s="551"/>
      <c r="AD490" s="551"/>
      <c r="AE490" s="551"/>
      <c r="AF490" s="551"/>
      <c r="AG490" s="551"/>
      <c r="AH490" s="551"/>
    </row>
    <row r="491" spans="1:34" s="272" customFormat="1" ht="67.5">
      <c r="A491" s="555" t="s">
        <v>1716</v>
      </c>
      <c r="B491" s="556" t="s">
        <v>1130</v>
      </c>
      <c r="C491" s="560" t="s">
        <v>1715</v>
      </c>
      <c r="D491" s="569"/>
      <c r="E491" s="556" t="s">
        <v>16377</v>
      </c>
      <c r="F491" s="556" t="s">
        <v>1716</v>
      </c>
      <c r="G491" s="556" t="s">
        <v>13459</v>
      </c>
      <c r="H491" s="557" t="s">
        <v>16928</v>
      </c>
      <c r="I491" s="558" t="s">
        <v>1714</v>
      </c>
      <c r="J491" s="558" t="s">
        <v>2610</v>
      </c>
      <c r="K491" s="563" t="s">
        <v>16929</v>
      </c>
      <c r="L491" s="563" t="s">
        <v>16930</v>
      </c>
      <c r="M491" s="563"/>
      <c r="N491" s="563"/>
      <c r="O491" s="563"/>
      <c r="P491" s="559"/>
      <c r="Q491" s="564"/>
      <c r="R491" s="556" t="s">
        <v>1715</v>
      </c>
      <c r="S491" s="561" t="s">
        <v>12668</v>
      </c>
      <c r="T491" s="561" t="s">
        <v>2609</v>
      </c>
      <c r="U491" s="562"/>
      <c r="V491" s="565">
        <v>78</v>
      </c>
      <c r="W491" s="566"/>
      <c r="X491" s="566">
        <v>0</v>
      </c>
      <c r="Y491" s="566"/>
      <c r="Z491" s="566"/>
      <c r="AA491" s="567"/>
      <c r="AB491" s="568" t="s">
        <v>16931</v>
      </c>
      <c r="AC491" s="551"/>
      <c r="AD491" s="551"/>
      <c r="AE491" s="551"/>
      <c r="AF491" s="551"/>
      <c r="AG491" s="551"/>
      <c r="AH491" s="551"/>
    </row>
    <row r="492" spans="1:34" s="272" customFormat="1" ht="67.5">
      <c r="A492" s="555" t="s">
        <v>14015</v>
      </c>
      <c r="B492" s="556" t="s">
        <v>1130</v>
      </c>
      <c r="C492" s="560" t="s">
        <v>14014</v>
      </c>
      <c r="D492" s="569"/>
      <c r="E492" s="556" t="s">
        <v>16377</v>
      </c>
      <c r="F492" s="556" t="s">
        <v>14015</v>
      </c>
      <c r="G492" s="556" t="s">
        <v>13459</v>
      </c>
      <c r="H492" s="557" t="s">
        <v>16932</v>
      </c>
      <c r="I492" s="558" t="s">
        <v>1714</v>
      </c>
      <c r="J492" s="558" t="s">
        <v>2610</v>
      </c>
      <c r="K492" s="563" t="s">
        <v>15609</v>
      </c>
      <c r="L492" s="563" t="s">
        <v>16933</v>
      </c>
      <c r="M492" s="563"/>
      <c r="N492" s="563"/>
      <c r="O492" s="563"/>
      <c r="P492" s="559"/>
      <c r="Q492" s="564"/>
      <c r="R492" s="556" t="s">
        <v>14014</v>
      </c>
      <c r="S492" s="561" t="s">
        <v>12668</v>
      </c>
      <c r="T492" s="561" t="s">
        <v>2609</v>
      </c>
      <c r="U492" s="562"/>
      <c r="V492" s="565">
        <v>113</v>
      </c>
      <c r="W492" s="566"/>
      <c r="X492" s="566">
        <v>0</v>
      </c>
      <c r="Y492" s="566"/>
      <c r="Z492" s="566"/>
      <c r="AA492" s="567"/>
      <c r="AB492" s="568" t="s">
        <v>16934</v>
      </c>
      <c r="AC492" s="551"/>
      <c r="AD492" s="551"/>
      <c r="AE492" s="551"/>
      <c r="AF492" s="551"/>
      <c r="AG492" s="551"/>
      <c r="AH492" s="551"/>
    </row>
    <row r="493" spans="1:34" s="272" customFormat="1" ht="94.5">
      <c r="A493" s="555" t="s">
        <v>2468</v>
      </c>
      <c r="B493" s="556" t="s">
        <v>1130</v>
      </c>
      <c r="C493" s="560" t="s">
        <v>2467</v>
      </c>
      <c r="D493" s="569"/>
      <c r="E493" s="556" t="s">
        <v>15815</v>
      </c>
      <c r="F493" s="556" t="s">
        <v>2468</v>
      </c>
      <c r="G493" s="556" t="s">
        <v>13459</v>
      </c>
      <c r="H493" s="557" t="s">
        <v>16935</v>
      </c>
      <c r="I493" s="558" t="s">
        <v>1549</v>
      </c>
      <c r="J493" s="558" t="s">
        <v>1550</v>
      </c>
      <c r="K493" s="563" t="s">
        <v>15609</v>
      </c>
      <c r="L493" s="563" t="s">
        <v>16936</v>
      </c>
      <c r="M493" s="563"/>
      <c r="N493" s="563"/>
      <c r="O493" s="563"/>
      <c r="P493" s="559"/>
      <c r="Q493" s="564"/>
      <c r="R493" s="556" t="s">
        <v>2467</v>
      </c>
      <c r="S493" s="561" t="s">
        <v>12724</v>
      </c>
      <c r="T493" s="561" t="s">
        <v>4272</v>
      </c>
      <c r="U493" s="562"/>
      <c r="V493" s="565">
        <v>58</v>
      </c>
      <c r="W493" s="566"/>
      <c r="X493" s="566">
        <v>0</v>
      </c>
      <c r="Y493" s="566"/>
      <c r="Z493" s="566"/>
      <c r="AA493" s="567"/>
      <c r="AB493" s="568" t="s">
        <v>16937</v>
      </c>
      <c r="AC493" s="551"/>
      <c r="AD493" s="551"/>
      <c r="AE493" s="551"/>
      <c r="AF493" s="551"/>
      <c r="AG493" s="551"/>
      <c r="AH493" s="551"/>
    </row>
    <row r="494" spans="1:34" s="272" customFormat="1" ht="54">
      <c r="A494" s="555" t="s">
        <v>14011</v>
      </c>
      <c r="B494" s="556" t="s">
        <v>1130</v>
      </c>
      <c r="C494" s="560" t="s">
        <v>14010</v>
      </c>
      <c r="D494" s="569"/>
      <c r="E494" s="556" t="s">
        <v>16377</v>
      </c>
      <c r="F494" s="556" t="s">
        <v>14011</v>
      </c>
      <c r="G494" s="556" t="s">
        <v>13459</v>
      </c>
      <c r="H494" s="557" t="s">
        <v>16938</v>
      </c>
      <c r="I494" s="558" t="s">
        <v>14054</v>
      </c>
      <c r="J494" s="558" t="s">
        <v>2606</v>
      </c>
      <c r="K494" s="563"/>
      <c r="L494" s="563"/>
      <c r="M494" s="563"/>
      <c r="N494" s="563"/>
      <c r="O494" s="563"/>
      <c r="P494" s="559"/>
      <c r="Q494" s="564"/>
      <c r="R494" s="556" t="s">
        <v>14010</v>
      </c>
      <c r="S494" s="561" t="s">
        <v>12668</v>
      </c>
      <c r="T494" s="561" t="s">
        <v>2605</v>
      </c>
      <c r="U494" s="562"/>
      <c r="V494" s="565">
        <v>59</v>
      </c>
      <c r="W494" s="566"/>
      <c r="X494" s="566">
        <v>0</v>
      </c>
      <c r="Y494" s="566"/>
      <c r="Z494" s="566"/>
      <c r="AA494" s="567"/>
      <c r="AB494" s="568" t="s">
        <v>16939</v>
      </c>
      <c r="AC494" s="551"/>
      <c r="AD494" s="551"/>
      <c r="AE494" s="551"/>
      <c r="AF494" s="551"/>
      <c r="AG494" s="551"/>
      <c r="AH494" s="551"/>
    </row>
    <row r="495" spans="1:34" s="272" customFormat="1" ht="40.5">
      <c r="A495" s="555" t="s">
        <v>15338</v>
      </c>
      <c r="B495" s="556" t="s">
        <v>1130</v>
      </c>
      <c r="C495" s="560" t="s">
        <v>942</v>
      </c>
      <c r="D495" s="569" t="s">
        <v>15337</v>
      </c>
      <c r="E495" s="556" t="s">
        <v>16940</v>
      </c>
      <c r="F495" s="556" t="s">
        <v>15338</v>
      </c>
      <c r="G495" s="556" t="s">
        <v>13459</v>
      </c>
      <c r="H495" s="557" t="s">
        <v>16941</v>
      </c>
      <c r="I495" s="558">
        <v>0</v>
      </c>
      <c r="J495" s="558">
        <v>0</v>
      </c>
      <c r="K495" s="563" t="s">
        <v>16942</v>
      </c>
      <c r="L495" s="563" t="s">
        <v>16943</v>
      </c>
      <c r="M495" s="563"/>
      <c r="N495" s="563"/>
      <c r="O495" s="563"/>
      <c r="P495" s="559"/>
      <c r="Q495" s="564"/>
      <c r="R495" s="556" t="s">
        <v>15609</v>
      </c>
      <c r="S495" s="561" t="s">
        <v>12672</v>
      </c>
      <c r="T495" s="561" t="s">
        <v>15609</v>
      </c>
      <c r="U495" s="562"/>
      <c r="V495" s="565">
        <v>313</v>
      </c>
      <c r="W495" s="566"/>
      <c r="X495" s="566">
        <v>0</v>
      </c>
      <c r="Y495" s="566"/>
      <c r="Z495" s="566"/>
      <c r="AA495" s="567"/>
      <c r="AB495" s="568" t="s">
        <v>16045</v>
      </c>
      <c r="AC495" s="551"/>
      <c r="AD495" s="551"/>
      <c r="AE495" s="551"/>
      <c r="AF495" s="551"/>
      <c r="AG495" s="551"/>
      <c r="AH495" s="551"/>
    </row>
    <row r="496" spans="1:34" s="272" customFormat="1" ht="54">
      <c r="A496" s="555" t="s">
        <v>15412</v>
      </c>
      <c r="B496" s="556" t="s">
        <v>1133</v>
      </c>
      <c r="C496" s="560" t="s">
        <v>942</v>
      </c>
      <c r="D496" s="569" t="s">
        <v>15411</v>
      </c>
      <c r="E496" s="556" t="s">
        <v>15832</v>
      </c>
      <c r="F496" s="556" t="s">
        <v>15412</v>
      </c>
      <c r="G496" s="556" t="s">
        <v>13459</v>
      </c>
      <c r="H496" s="557" t="s">
        <v>16944</v>
      </c>
      <c r="I496" s="558">
        <v>0</v>
      </c>
      <c r="J496" s="558">
        <v>0</v>
      </c>
      <c r="K496" s="563" t="s">
        <v>16945</v>
      </c>
      <c r="L496" s="563" t="s">
        <v>16946</v>
      </c>
      <c r="M496" s="563"/>
      <c r="N496" s="563"/>
      <c r="O496" s="563"/>
      <c r="P496" s="559"/>
      <c r="Q496" s="564"/>
      <c r="R496" s="556" t="s">
        <v>15609</v>
      </c>
      <c r="S496" s="561" t="s">
        <v>12857</v>
      </c>
      <c r="T496" s="561" t="s">
        <v>15609</v>
      </c>
      <c r="U496" s="562"/>
      <c r="V496" s="565">
        <v>609</v>
      </c>
      <c r="W496" s="566"/>
      <c r="X496" s="566">
        <v>0</v>
      </c>
      <c r="Y496" s="566"/>
      <c r="Z496" s="566"/>
      <c r="AA496" s="567"/>
      <c r="AB496" s="568" t="s">
        <v>16947</v>
      </c>
      <c r="AC496" s="551"/>
      <c r="AD496" s="551"/>
      <c r="AE496" s="551"/>
      <c r="AF496" s="551"/>
      <c r="AG496" s="551"/>
      <c r="AH496" s="551"/>
    </row>
    <row r="497" spans="1:34" s="272" customFormat="1" ht="27">
      <c r="A497" s="555" t="s">
        <v>2347</v>
      </c>
      <c r="B497" s="556" t="s">
        <v>1130</v>
      </c>
      <c r="C497" s="560" t="s">
        <v>2346</v>
      </c>
      <c r="D497" s="569"/>
      <c r="E497" s="556" t="s">
        <v>16297</v>
      </c>
      <c r="F497" s="556" t="s">
        <v>2347</v>
      </c>
      <c r="G497" s="556" t="s">
        <v>13459</v>
      </c>
      <c r="H497" s="557" t="s">
        <v>16948</v>
      </c>
      <c r="I497" s="558" t="s">
        <v>2348</v>
      </c>
      <c r="J497" s="558" t="s">
        <v>2349</v>
      </c>
      <c r="K497" s="563" t="s">
        <v>16949</v>
      </c>
      <c r="L497" s="563" t="s">
        <v>16950</v>
      </c>
      <c r="M497" s="563"/>
      <c r="N497" s="563"/>
      <c r="O497" s="563"/>
      <c r="P497" s="559"/>
      <c r="Q497" s="564"/>
      <c r="R497" s="556" t="s">
        <v>2346</v>
      </c>
      <c r="S497" s="561" t="s">
        <v>12772</v>
      </c>
      <c r="T497" s="561" t="s">
        <v>6246</v>
      </c>
      <c r="U497" s="562"/>
      <c r="V497" s="565">
        <v>221</v>
      </c>
      <c r="W497" s="566"/>
      <c r="X497" s="566">
        <v>0</v>
      </c>
      <c r="Y497" s="566"/>
      <c r="Z497" s="566"/>
      <c r="AA497" s="567"/>
      <c r="AB497" s="568" t="s">
        <v>16951</v>
      </c>
      <c r="AC497" s="551"/>
      <c r="AD497" s="551"/>
      <c r="AE497" s="551"/>
      <c r="AF497" s="551"/>
      <c r="AG497" s="551"/>
      <c r="AH497" s="551"/>
    </row>
    <row r="498" spans="1:34" s="272" customFormat="1" ht="81">
      <c r="A498" s="555" t="s">
        <v>2539</v>
      </c>
      <c r="B498" s="556" t="s">
        <v>1130</v>
      </c>
      <c r="C498" s="560" t="s">
        <v>2538</v>
      </c>
      <c r="D498" s="569"/>
      <c r="E498" s="556" t="s">
        <v>15832</v>
      </c>
      <c r="F498" s="556" t="s">
        <v>2539</v>
      </c>
      <c r="G498" s="556" t="s">
        <v>13459</v>
      </c>
      <c r="H498" s="557" t="s">
        <v>16952</v>
      </c>
      <c r="I498" s="558" t="s">
        <v>12620</v>
      </c>
      <c r="J498" s="558" t="s">
        <v>10160</v>
      </c>
      <c r="K498" s="563" t="s">
        <v>16953</v>
      </c>
      <c r="L498" s="563" t="s">
        <v>16954</v>
      </c>
      <c r="M498" s="563"/>
      <c r="N498" s="563"/>
      <c r="O498" s="563"/>
      <c r="P498" s="559"/>
      <c r="Q498" s="564"/>
      <c r="R498" s="556" t="s">
        <v>2538</v>
      </c>
      <c r="S498" s="561" t="s">
        <v>12857</v>
      </c>
      <c r="T498" s="561" t="s">
        <v>10158</v>
      </c>
      <c r="U498" s="562"/>
      <c r="V498" s="565">
        <v>145</v>
      </c>
      <c r="W498" s="566"/>
      <c r="X498" s="566">
        <v>0</v>
      </c>
      <c r="Y498" s="566"/>
      <c r="Z498" s="566"/>
      <c r="AA498" s="567"/>
      <c r="AB498" s="568" t="s">
        <v>16955</v>
      </c>
      <c r="AC498" s="551"/>
      <c r="AD498" s="551"/>
      <c r="AE498" s="551"/>
      <c r="AF498" s="551"/>
      <c r="AG498" s="551"/>
      <c r="AH498" s="551"/>
    </row>
    <row r="499" spans="1:34" s="272" customFormat="1" ht="40.5">
      <c r="A499" s="555" t="s">
        <v>2337</v>
      </c>
      <c r="B499" s="556" t="s">
        <v>1130</v>
      </c>
      <c r="C499" s="560" t="s">
        <v>2336</v>
      </c>
      <c r="D499" s="569"/>
      <c r="E499" s="556" t="s">
        <v>15725</v>
      </c>
      <c r="F499" s="556" t="s">
        <v>2337</v>
      </c>
      <c r="G499" s="556" t="s">
        <v>13459</v>
      </c>
      <c r="H499" s="557" t="s">
        <v>16956</v>
      </c>
      <c r="I499" s="558" t="s">
        <v>2376</v>
      </c>
      <c r="J499" s="558" t="s">
        <v>2377</v>
      </c>
      <c r="K499" s="563" t="s">
        <v>16957</v>
      </c>
      <c r="L499" s="563" t="s">
        <v>16958</v>
      </c>
      <c r="M499" s="563"/>
      <c r="N499" s="563"/>
      <c r="O499" s="563"/>
      <c r="P499" s="559"/>
      <c r="Q499" s="564"/>
      <c r="R499" s="556" t="s">
        <v>2336</v>
      </c>
      <c r="S499" s="561" t="s">
        <v>12825</v>
      </c>
      <c r="T499" s="561" t="s">
        <v>8893</v>
      </c>
      <c r="U499" s="562"/>
      <c r="V499" s="565">
        <v>181</v>
      </c>
      <c r="W499" s="566"/>
      <c r="X499" s="566">
        <v>0</v>
      </c>
      <c r="Y499" s="566"/>
      <c r="Z499" s="566"/>
      <c r="AA499" s="567"/>
      <c r="AB499" s="568" t="s">
        <v>16959</v>
      </c>
      <c r="AC499" s="551"/>
      <c r="AD499" s="551"/>
      <c r="AE499" s="551"/>
      <c r="AF499" s="551"/>
      <c r="AG499" s="551"/>
      <c r="AH499" s="551"/>
    </row>
    <row r="500" spans="1:34" s="272" customFormat="1" ht="40.5">
      <c r="A500" s="555" t="s">
        <v>2372</v>
      </c>
      <c r="B500" s="556" t="s">
        <v>1131</v>
      </c>
      <c r="C500" s="560" t="s">
        <v>2336</v>
      </c>
      <c r="D500" s="569"/>
      <c r="E500" s="556" t="s">
        <v>15725</v>
      </c>
      <c r="F500" s="556" t="s">
        <v>2372</v>
      </c>
      <c r="G500" s="556" t="s">
        <v>13459</v>
      </c>
      <c r="H500" s="557" t="s">
        <v>16956</v>
      </c>
      <c r="I500" s="558" t="s">
        <v>2376</v>
      </c>
      <c r="J500" s="558" t="s">
        <v>2377</v>
      </c>
      <c r="K500" s="563" t="s">
        <v>16957</v>
      </c>
      <c r="L500" s="563" t="s">
        <v>16958</v>
      </c>
      <c r="M500" s="563"/>
      <c r="N500" s="563"/>
      <c r="O500" s="563"/>
      <c r="P500" s="559"/>
      <c r="Q500" s="564"/>
      <c r="R500" s="556" t="s">
        <v>2336</v>
      </c>
      <c r="S500" s="561" t="s">
        <v>12825</v>
      </c>
      <c r="T500" s="561" t="s">
        <v>8893</v>
      </c>
      <c r="U500" s="562"/>
      <c r="V500" s="565">
        <v>462</v>
      </c>
      <c r="W500" s="566"/>
      <c r="X500" s="566">
        <v>0</v>
      </c>
      <c r="Y500" s="566"/>
      <c r="Z500" s="566"/>
      <c r="AA500" s="567"/>
      <c r="AB500" s="568" t="s">
        <v>16960</v>
      </c>
      <c r="AC500" s="551"/>
      <c r="AD500" s="551"/>
      <c r="AE500" s="551"/>
      <c r="AF500" s="551"/>
      <c r="AG500" s="551"/>
      <c r="AH500" s="551"/>
    </row>
    <row r="501" spans="1:34" s="272" customFormat="1" ht="40.5">
      <c r="A501" s="555" t="s">
        <v>13398</v>
      </c>
      <c r="B501" s="556" t="s">
        <v>1130</v>
      </c>
      <c r="C501" s="560" t="s">
        <v>13397</v>
      </c>
      <c r="D501" s="569"/>
      <c r="E501" s="556" t="s">
        <v>15693</v>
      </c>
      <c r="F501" s="556" t="s">
        <v>13398</v>
      </c>
      <c r="G501" s="556" t="s">
        <v>13459</v>
      </c>
      <c r="H501" s="557" t="s">
        <v>16961</v>
      </c>
      <c r="I501" s="558" t="s">
        <v>13458</v>
      </c>
      <c r="J501" s="558" t="s">
        <v>1642</v>
      </c>
      <c r="K501" s="563" t="s">
        <v>16962</v>
      </c>
      <c r="L501" s="563" t="s">
        <v>16963</v>
      </c>
      <c r="M501" s="563"/>
      <c r="N501" s="563"/>
      <c r="O501" s="563"/>
      <c r="P501" s="559"/>
      <c r="Q501" s="564"/>
      <c r="R501" s="556" t="s">
        <v>13397</v>
      </c>
      <c r="S501" s="561" t="s">
        <v>12899</v>
      </c>
      <c r="T501" s="561" t="s">
        <v>12108</v>
      </c>
      <c r="U501" s="562"/>
      <c r="V501" s="565">
        <v>209</v>
      </c>
      <c r="W501" s="566"/>
      <c r="X501" s="566">
        <v>0</v>
      </c>
      <c r="Y501" s="566"/>
      <c r="Z501" s="566"/>
      <c r="AA501" s="567"/>
      <c r="AB501" s="568" t="s">
        <v>16964</v>
      </c>
      <c r="AC501" s="551"/>
      <c r="AD501" s="551"/>
      <c r="AE501" s="551"/>
      <c r="AF501" s="551"/>
      <c r="AG501" s="551"/>
      <c r="AH501" s="551"/>
    </row>
    <row r="502" spans="1:34" s="272" customFormat="1" ht="54">
      <c r="A502" s="555" t="s">
        <v>13403</v>
      </c>
      <c r="B502" s="556" t="s">
        <v>1131</v>
      </c>
      <c r="C502" s="560" t="s">
        <v>13402</v>
      </c>
      <c r="D502" s="569"/>
      <c r="E502" s="556" t="s">
        <v>15693</v>
      </c>
      <c r="F502" s="556" t="s">
        <v>13403</v>
      </c>
      <c r="G502" s="556" t="s">
        <v>13459</v>
      </c>
      <c r="H502" s="557" t="s">
        <v>15856</v>
      </c>
      <c r="I502" s="558" t="s">
        <v>13404</v>
      </c>
      <c r="J502" s="558" t="s">
        <v>1749</v>
      </c>
      <c r="K502" s="563" t="s">
        <v>16965</v>
      </c>
      <c r="L502" s="563" t="s">
        <v>16966</v>
      </c>
      <c r="M502" s="563"/>
      <c r="N502" s="563"/>
      <c r="O502" s="563"/>
      <c r="P502" s="559"/>
      <c r="Q502" s="564"/>
      <c r="R502" s="556" t="s">
        <v>13402</v>
      </c>
      <c r="S502" s="561" t="s">
        <v>12899</v>
      </c>
      <c r="T502" s="561" t="s">
        <v>12145</v>
      </c>
      <c r="U502" s="562"/>
      <c r="V502" s="565">
        <v>507</v>
      </c>
      <c r="W502" s="566"/>
      <c r="X502" s="566">
        <v>0</v>
      </c>
      <c r="Y502" s="566"/>
      <c r="Z502" s="566"/>
      <c r="AA502" s="567"/>
      <c r="AB502" s="568" t="s">
        <v>15858</v>
      </c>
      <c r="AC502" s="551"/>
      <c r="AD502" s="551"/>
      <c r="AE502" s="551"/>
      <c r="AF502" s="551"/>
      <c r="AG502" s="551"/>
      <c r="AH502" s="551"/>
    </row>
    <row r="503" spans="1:34" s="272" customFormat="1" ht="67.5">
      <c r="A503" s="555" t="s">
        <v>14109</v>
      </c>
      <c r="B503" s="556" t="s">
        <v>1131</v>
      </c>
      <c r="C503" s="560" t="s">
        <v>14094</v>
      </c>
      <c r="D503" s="569"/>
      <c r="E503" s="556" t="s">
        <v>15627</v>
      </c>
      <c r="F503" s="556" t="s">
        <v>14109</v>
      </c>
      <c r="G503" s="556" t="s">
        <v>13459</v>
      </c>
      <c r="H503" s="557" t="s">
        <v>16967</v>
      </c>
      <c r="I503" s="558" t="s">
        <v>15609</v>
      </c>
      <c r="J503" s="558" t="s">
        <v>15609</v>
      </c>
      <c r="K503" s="563"/>
      <c r="L503" s="563"/>
      <c r="M503" s="563"/>
      <c r="N503" s="563"/>
      <c r="O503" s="563"/>
      <c r="P503" s="559"/>
      <c r="Q503" s="564"/>
      <c r="R503" s="556" t="s">
        <v>14094</v>
      </c>
      <c r="S503" s="561" t="s">
        <v>12768</v>
      </c>
      <c r="T503" s="561" t="s">
        <v>15609</v>
      </c>
      <c r="U503" s="562"/>
      <c r="V503" s="565">
        <v>483</v>
      </c>
      <c r="W503" s="566"/>
      <c r="X503" s="566">
        <v>0</v>
      </c>
      <c r="Y503" s="566"/>
      <c r="Z503" s="566"/>
      <c r="AA503" s="567"/>
      <c r="AB503" s="568" t="s">
        <v>16968</v>
      </c>
      <c r="AC503" s="551"/>
      <c r="AD503" s="551"/>
      <c r="AE503" s="551"/>
      <c r="AF503" s="551"/>
      <c r="AG503" s="551"/>
      <c r="AH503" s="551"/>
    </row>
    <row r="504" spans="1:34" s="272" customFormat="1" ht="54">
      <c r="A504" s="555" t="s">
        <v>14112</v>
      </c>
      <c r="B504" s="556" t="s">
        <v>1133</v>
      </c>
      <c r="C504" s="560" t="s">
        <v>14097</v>
      </c>
      <c r="D504" s="569"/>
      <c r="E504" s="556" t="s">
        <v>15731</v>
      </c>
      <c r="F504" s="556" t="s">
        <v>14112</v>
      </c>
      <c r="G504" s="556" t="s">
        <v>13459</v>
      </c>
      <c r="H504" s="557" t="s">
        <v>16969</v>
      </c>
      <c r="I504" s="558" t="s">
        <v>14122</v>
      </c>
      <c r="J504" s="558" t="s">
        <v>3498</v>
      </c>
      <c r="K504" s="563" t="s">
        <v>16970</v>
      </c>
      <c r="L504" s="563" t="s">
        <v>16971</v>
      </c>
      <c r="M504" s="563"/>
      <c r="N504" s="563"/>
      <c r="O504" s="563"/>
      <c r="P504" s="559"/>
      <c r="Q504" s="564"/>
      <c r="R504" s="556" t="s">
        <v>14097</v>
      </c>
      <c r="S504" s="561" t="s">
        <v>12698</v>
      </c>
      <c r="T504" s="561" t="s">
        <v>3497</v>
      </c>
      <c r="U504" s="562"/>
      <c r="V504" s="565">
        <v>552</v>
      </c>
      <c r="W504" s="566"/>
      <c r="X504" s="566">
        <v>0</v>
      </c>
      <c r="Y504" s="566"/>
      <c r="Z504" s="566"/>
      <c r="AA504" s="567"/>
      <c r="AB504" s="568" t="s">
        <v>16972</v>
      </c>
      <c r="AC504" s="551"/>
      <c r="AD504" s="551"/>
      <c r="AE504" s="551"/>
      <c r="AF504" s="551"/>
      <c r="AG504" s="551"/>
      <c r="AH504" s="551"/>
    </row>
    <row r="505" spans="1:34" s="272" customFormat="1" ht="40.5">
      <c r="A505" s="555" t="s">
        <v>15370</v>
      </c>
      <c r="B505" s="556" t="s">
        <v>1131</v>
      </c>
      <c r="C505" s="560" t="s">
        <v>942</v>
      </c>
      <c r="D505" s="569" t="s">
        <v>15369</v>
      </c>
      <c r="E505" s="556" t="s">
        <v>15731</v>
      </c>
      <c r="F505" s="556" t="s">
        <v>15370</v>
      </c>
      <c r="G505" s="556" t="s">
        <v>13459</v>
      </c>
      <c r="H505" s="557" t="s">
        <v>16973</v>
      </c>
      <c r="I505" s="558">
        <v>0</v>
      </c>
      <c r="J505" s="558">
        <v>0</v>
      </c>
      <c r="K505" s="563" t="s">
        <v>16974</v>
      </c>
      <c r="L505" s="563" t="s">
        <v>16975</v>
      </c>
      <c r="M505" s="563"/>
      <c r="N505" s="563"/>
      <c r="O505" s="563"/>
      <c r="P505" s="559"/>
      <c r="Q505" s="564"/>
      <c r="R505" s="556" t="s">
        <v>15609</v>
      </c>
      <c r="S505" s="561" t="s">
        <v>12698</v>
      </c>
      <c r="T505" s="561" t="s">
        <v>15609</v>
      </c>
      <c r="U505" s="562"/>
      <c r="V505" s="565">
        <v>531</v>
      </c>
      <c r="W505" s="566"/>
      <c r="X505" s="566">
        <v>0</v>
      </c>
      <c r="Y505" s="566"/>
      <c r="Z505" s="566"/>
      <c r="AA505" s="567"/>
      <c r="AB505" s="568" t="s">
        <v>15699</v>
      </c>
      <c r="AC505" s="551"/>
      <c r="AD505" s="551"/>
      <c r="AE505" s="551"/>
      <c r="AF505" s="551"/>
      <c r="AG505" s="551"/>
      <c r="AH505" s="551"/>
    </row>
    <row r="506" spans="1:34" s="272" customFormat="1" ht="40.5">
      <c r="A506" s="555" t="s">
        <v>15347</v>
      </c>
      <c r="B506" s="556" t="s">
        <v>1130</v>
      </c>
      <c r="C506" s="560" t="s">
        <v>942</v>
      </c>
      <c r="D506" s="569" t="s">
        <v>15346</v>
      </c>
      <c r="E506" s="556" t="s">
        <v>16654</v>
      </c>
      <c r="F506" s="556" t="s">
        <v>15347</v>
      </c>
      <c r="G506" s="556" t="s">
        <v>13459</v>
      </c>
      <c r="H506" s="557" t="s">
        <v>16976</v>
      </c>
      <c r="I506" s="558">
        <v>0</v>
      </c>
      <c r="J506" s="558">
        <v>0</v>
      </c>
      <c r="K506" s="563" t="s">
        <v>16977</v>
      </c>
      <c r="L506" s="563" t="s">
        <v>16978</v>
      </c>
      <c r="M506" s="563"/>
      <c r="N506" s="563"/>
      <c r="O506" s="563"/>
      <c r="P506" s="559"/>
      <c r="Q506" s="564"/>
      <c r="R506" s="556" t="s">
        <v>15609</v>
      </c>
      <c r="S506" s="561" t="s">
        <v>12716</v>
      </c>
      <c r="T506" s="561" t="s">
        <v>15609</v>
      </c>
      <c r="U506" s="562"/>
      <c r="V506" s="565">
        <v>313</v>
      </c>
      <c r="W506" s="566"/>
      <c r="X506" s="566">
        <v>0</v>
      </c>
      <c r="Y506" s="566"/>
      <c r="Z506" s="566"/>
      <c r="AA506" s="567"/>
      <c r="AB506" s="568" t="s">
        <v>16045</v>
      </c>
      <c r="AC506" s="551"/>
      <c r="AD506" s="551"/>
      <c r="AE506" s="551"/>
      <c r="AF506" s="551"/>
      <c r="AG506" s="551"/>
      <c r="AH506" s="551"/>
    </row>
    <row r="507" spans="1:34" s="272" customFormat="1" ht="40.5">
      <c r="A507" s="555" t="s">
        <v>15343</v>
      </c>
      <c r="B507" s="556" t="s">
        <v>1130</v>
      </c>
      <c r="C507" s="560" t="s">
        <v>942</v>
      </c>
      <c r="D507" s="569" t="s">
        <v>15342</v>
      </c>
      <c r="E507" s="556" t="s">
        <v>16228</v>
      </c>
      <c r="F507" s="556" t="s">
        <v>15343</v>
      </c>
      <c r="G507" s="556" t="s">
        <v>13459</v>
      </c>
      <c r="H507" s="557" t="s">
        <v>16979</v>
      </c>
      <c r="I507" s="558">
        <v>0</v>
      </c>
      <c r="J507" s="558">
        <v>0</v>
      </c>
      <c r="K507" s="563" t="s">
        <v>16980</v>
      </c>
      <c r="L507" s="563" t="s">
        <v>16981</v>
      </c>
      <c r="M507" s="563"/>
      <c r="N507" s="563"/>
      <c r="O507" s="563"/>
      <c r="P507" s="559"/>
      <c r="Q507" s="564"/>
      <c r="R507" s="556" t="s">
        <v>15609</v>
      </c>
      <c r="S507" s="561" t="s">
        <v>12913</v>
      </c>
      <c r="T507" s="561" t="s">
        <v>15609</v>
      </c>
      <c r="U507" s="562"/>
      <c r="V507" s="565">
        <v>313</v>
      </c>
      <c r="W507" s="566"/>
      <c r="X507" s="566">
        <v>0</v>
      </c>
      <c r="Y507" s="566"/>
      <c r="Z507" s="566"/>
      <c r="AA507" s="567"/>
      <c r="AB507" s="568" t="s">
        <v>16045</v>
      </c>
      <c r="AC507" s="551"/>
      <c r="AD507" s="551"/>
      <c r="AE507" s="551"/>
      <c r="AF507" s="551"/>
      <c r="AG507" s="551"/>
      <c r="AH507" s="551"/>
    </row>
    <row r="508" spans="1:34" s="272" customFormat="1" ht="40.5">
      <c r="A508" s="555" t="s">
        <v>16982</v>
      </c>
      <c r="B508" s="556" t="s">
        <v>1130</v>
      </c>
      <c r="C508" s="560" t="s">
        <v>1866</v>
      </c>
      <c r="D508" s="569" t="s">
        <v>16983</v>
      </c>
      <c r="E508" s="556" t="s">
        <v>1100</v>
      </c>
      <c r="F508" s="556" t="s">
        <v>16982</v>
      </c>
      <c r="G508" s="556" t="s">
        <v>13459</v>
      </c>
      <c r="H508" s="557">
        <v>0</v>
      </c>
      <c r="I508" s="558">
        <v>0</v>
      </c>
      <c r="J508" s="558">
        <v>0</v>
      </c>
      <c r="K508" s="563"/>
      <c r="L508" s="563"/>
      <c r="M508" s="563"/>
      <c r="N508" s="563"/>
      <c r="O508" s="563"/>
      <c r="P508" s="559"/>
      <c r="Q508" s="564"/>
      <c r="R508" s="556" t="s">
        <v>15609</v>
      </c>
      <c r="S508" s="561" t="s">
        <v>12715</v>
      </c>
      <c r="T508" s="561" t="s">
        <v>15609</v>
      </c>
      <c r="U508" s="562"/>
      <c r="V508" s="565">
        <v>313</v>
      </c>
      <c r="W508" s="566"/>
      <c r="X508" s="566">
        <v>0</v>
      </c>
      <c r="Y508" s="566"/>
      <c r="Z508" s="566"/>
      <c r="AA508" s="567"/>
      <c r="AB508" s="568" t="s">
        <v>16984</v>
      </c>
      <c r="AC508" s="551"/>
      <c r="AD508" s="551"/>
      <c r="AE508" s="551"/>
      <c r="AF508" s="551"/>
      <c r="AG508" s="551"/>
      <c r="AH508" s="551"/>
    </row>
    <row r="509" spans="1:34" s="272" customFormat="1" ht="20">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ref="S509:S515" ca="1" si="3">IF(B509="","",IF(ISERROR(MATCH($E509,CL,0)),"Unknown",INDIRECT("'C'!$A$"&amp;MATCH($E509,CL,0)+1)))</f>
        <v/>
      </c>
      <c r="T509" s="222" t="str">
        <f ca="1">IF(B509="","",IF(ISERROR(MATCH($J509,SorP!$B$1:$B$6230,0)),"",INDIRECT("'SorP'!$A$"&amp;MATCH($J509,SorP!$B$1:$B$6230,0))))</f>
        <v/>
      </c>
      <c r="U509" s="238"/>
      <c r="V509" s="270" t="e">
        <f>IF(C509="",NA(),MATCH($B509&amp;$C509,'Smelter Look-up'!$J:$J,0))</f>
        <v>#N/A</v>
      </c>
      <c r="W509" s="271"/>
      <c r="X509" s="271">
        <f t="shared" ref="X509:X515" ca="1" si="4">IF(AND(C509="Smelter not listed",OR(LEN(D509)=0,LEN(E509)=0)),1,0)</f>
        <v>0</v>
      </c>
      <c r="Y509" s="271"/>
      <c r="Z509" s="271"/>
      <c r="AB509" s="273" t="str">
        <f t="shared" ref="AB509:AB515" si="5">B509&amp;C509</f>
        <v/>
      </c>
    </row>
    <row r="510" spans="1:34" s="272" customFormat="1" ht="20">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ca="1" si="3"/>
        <v/>
      </c>
      <c r="T510" s="222" t="str">
        <f ca="1">IF(B510="","",IF(ISERROR(MATCH($J510,SorP!$B$1:$B$6230,0)),"",INDIRECT("'SorP'!$A$"&amp;MATCH($J510,SorP!$B$1:$B$6230,0))))</f>
        <v/>
      </c>
      <c r="U510" s="238"/>
      <c r="V510" s="270" t="e">
        <f>IF(C510="",NA(),MATCH($B510&amp;$C510,'Smelter Look-up'!$J:$J,0))</f>
        <v>#N/A</v>
      </c>
      <c r="W510" s="271"/>
      <c r="X510" s="271">
        <f t="shared" ca="1" si="4"/>
        <v>0</v>
      </c>
      <c r="Y510" s="271"/>
      <c r="Z510" s="271"/>
      <c r="AB510" s="273" t="str">
        <f t="shared" si="5"/>
        <v/>
      </c>
    </row>
    <row r="511" spans="1:34" s="272" customFormat="1" ht="20">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ca="1" si="3"/>
        <v/>
      </c>
      <c r="T511" s="222" t="str">
        <f ca="1">IF(B511="","",IF(ISERROR(MATCH($J511,SorP!$B$1:$B$6230,0)),"",INDIRECT("'SorP'!$A$"&amp;MATCH($J511,SorP!$B$1:$B$6230,0))))</f>
        <v/>
      </c>
      <c r="U511" s="238"/>
      <c r="V511" s="270" t="e">
        <f>IF(C511="",NA(),MATCH($B511&amp;$C511,'Smelter Look-up'!$J:$J,0))</f>
        <v>#N/A</v>
      </c>
      <c r="W511" s="271"/>
      <c r="X511" s="271">
        <f t="shared" ca="1" si="4"/>
        <v>0</v>
      </c>
      <c r="Y511" s="271"/>
      <c r="Z511" s="271"/>
      <c r="AB511" s="273" t="str">
        <f t="shared" si="5"/>
        <v/>
      </c>
    </row>
    <row r="512" spans="1:34" s="272" customFormat="1" ht="20">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ca="1" si="3"/>
        <v/>
      </c>
      <c r="T512" s="222" t="str">
        <f ca="1">IF(B512="","",IF(ISERROR(MATCH($J512,SorP!$B$1:$B$6230,0)),"",INDIRECT("'SorP'!$A$"&amp;MATCH($J512,SorP!$B$1:$B$6230,0))))</f>
        <v/>
      </c>
      <c r="U512" s="238"/>
      <c r="V512" s="270" t="e">
        <f>IF(C512="",NA(),MATCH($B512&amp;$C512,'Smelter Look-up'!$J:$J,0))</f>
        <v>#N/A</v>
      </c>
      <c r="W512" s="271"/>
      <c r="X512" s="271">
        <f t="shared" ca="1" si="4"/>
        <v>0</v>
      </c>
      <c r="Y512" s="271"/>
      <c r="Z512" s="271"/>
      <c r="AB512" s="273" t="str">
        <f t="shared" si="5"/>
        <v/>
      </c>
    </row>
    <row r="513" spans="1:28" s="272" customFormat="1" ht="20">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ca="1" si="3"/>
        <v/>
      </c>
      <c r="T513" s="222" t="str">
        <f ca="1">IF(B513="","",IF(ISERROR(MATCH($J513,SorP!$B$1:$B$6230,0)),"",INDIRECT("'SorP'!$A$"&amp;MATCH($J513,SorP!$B$1:$B$6230,0))))</f>
        <v/>
      </c>
      <c r="U513" s="238"/>
      <c r="V513" s="270" t="e">
        <f>IF(C513="",NA(),MATCH($B513&amp;$C513,'Smelter Look-up'!$J:$J,0))</f>
        <v>#N/A</v>
      </c>
      <c r="W513" s="271"/>
      <c r="X513" s="271">
        <f t="shared" ca="1" si="4"/>
        <v>0</v>
      </c>
      <c r="Y513" s="271"/>
      <c r="Z513" s="271"/>
      <c r="AB513" s="273" t="str">
        <f t="shared" si="5"/>
        <v/>
      </c>
    </row>
    <row r="514" spans="1:28" s="272" customFormat="1" ht="20">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3"/>
        <v/>
      </c>
      <c r="T514" s="222" t="str">
        <f ca="1">IF(B514="","",IF(ISERROR(MATCH($J514,SorP!$B$1:$B$6230,0)),"",INDIRECT("'SorP'!$A$"&amp;MATCH($J514,SorP!$B$1:$B$6230,0))))</f>
        <v/>
      </c>
      <c r="U514" s="238"/>
      <c r="V514" s="270" t="e">
        <f>IF(C514="",NA(),MATCH($B514&amp;$C514,'Smelter Look-up'!$J:$J,0))</f>
        <v>#N/A</v>
      </c>
      <c r="W514" s="271"/>
      <c r="X514" s="271">
        <f t="shared" ca="1" si="4"/>
        <v>0</v>
      </c>
      <c r="Y514" s="271"/>
      <c r="Z514" s="271"/>
      <c r="AB514" s="273" t="str">
        <f t="shared" si="5"/>
        <v/>
      </c>
    </row>
    <row r="515" spans="1:28" s="272" customFormat="1" ht="20">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3"/>
        <v/>
      </c>
      <c r="T515" s="222" t="str">
        <f ca="1">IF(B515="","",IF(ISERROR(MATCH($J515,SorP!$B$1:$B$6230,0)),"",INDIRECT("'SorP'!$A$"&amp;MATCH($J515,SorP!$B$1:$B$6230,0))))</f>
        <v/>
      </c>
      <c r="U515" s="238"/>
      <c r="V515" s="270" t="e">
        <f>IF(C515="",NA(),MATCH($B515&amp;$C515,'Smelter Look-up'!$J:$J,0))</f>
        <v>#N/A</v>
      </c>
      <c r="W515" s="271"/>
      <c r="X515" s="271">
        <f t="shared" ca="1" si="4"/>
        <v>0</v>
      </c>
      <c r="Y515" s="271"/>
      <c r="Z515" s="271"/>
      <c r="AB515" s="273" t="str">
        <f t="shared" si="5"/>
        <v/>
      </c>
    </row>
    <row r="516" spans="1:28" s="272" customFormat="1" ht="20">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ref="S516" ca="1" si="6">IF(B516="","",IF(ISERROR(MATCH($E516,CL,0)),"Unknown",INDIRECT("'C'!$A$"&amp;MATCH($E516,CL,0)+1)))</f>
        <v/>
      </c>
      <c r="T516" s="222" t="str">
        <f ca="1">IF(B516="","",IF(ISERROR(MATCH($J516,SorP!$B$1:$B$6230,0)),"",INDIRECT("'SorP'!$A$"&amp;MATCH($J516,SorP!$B$1:$B$6230,0))))</f>
        <v/>
      </c>
      <c r="U516" s="238"/>
      <c r="V516" s="270" t="e">
        <f>IF(C516="",NA(),MATCH($B516&amp;$C516,'Smelter Look-up'!$J:$J,0))</f>
        <v>#N/A</v>
      </c>
      <c r="W516" s="271"/>
      <c r="X516" s="271">
        <f t="shared" ref="X516" ca="1" si="7">IF(AND(C516="Smelter not listed",OR(LEN(D516)=0,LEN(E516)=0)),1,0)</f>
        <v>0</v>
      </c>
      <c r="Y516" s="271"/>
      <c r="Z516" s="271"/>
      <c r="AB516" s="273" t="str">
        <f t="shared" ref="AB516" si="8">B516&amp;C516</f>
        <v/>
      </c>
    </row>
    <row r="517" spans="1:28" s="272" customFormat="1" ht="20">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t="shared" ref="S517:S548" ca="1" si="9">IF(B517="","",IF(ISERROR(MATCH($E517,CL,0)),"Unknown",INDIRECT("'C'!$A$"&amp;MATCH($E517,CL,0)+1)))</f>
        <v/>
      </c>
      <c r="T517" s="222" t="str">
        <f ca="1">IF(B517="","",IF(ISERROR(MATCH($J517,SorP!$B$1:$B$6230,0)),"",INDIRECT("'SorP'!$A$"&amp;MATCH($J517,SorP!$B$1:$B$6230,0))))</f>
        <v/>
      </c>
      <c r="U517" s="238"/>
      <c r="V517" s="270" t="e">
        <f>IF(C517="",NA(),MATCH($B517&amp;$C517,'Smelter Look-up'!$J:$J,0))</f>
        <v>#N/A</v>
      </c>
      <c r="W517" s="271"/>
      <c r="X517" s="271">
        <f t="shared" ref="X517:X548" ca="1" si="10">IF(AND(C517="Smelter not listed",OR(LEN(D517)=0,LEN(E517)=0)),1,0)</f>
        <v>0</v>
      </c>
      <c r="Y517" s="271"/>
      <c r="Z517" s="271"/>
      <c r="AB517" s="273" t="str">
        <f t="shared" ref="AB517:AB548" si="11">B517&amp;C517</f>
        <v/>
      </c>
    </row>
    <row r="518" spans="1:28" s="272" customFormat="1" ht="20">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ca="1" si="9"/>
        <v/>
      </c>
      <c r="T518" s="222" t="str">
        <f ca="1">IF(B518="","",IF(ISERROR(MATCH($J518,SorP!$B$1:$B$6230,0)),"",INDIRECT("'SorP'!$A$"&amp;MATCH($J518,SorP!$B$1:$B$6230,0))))</f>
        <v/>
      </c>
      <c r="U518" s="238"/>
      <c r="V518" s="270" t="e">
        <f>IF(C518="",NA(),MATCH($B518&amp;$C518,'Smelter Look-up'!$J:$J,0))</f>
        <v>#N/A</v>
      </c>
      <c r="W518" s="271"/>
      <c r="X518" s="271">
        <f t="shared" ca="1" si="10"/>
        <v>0</v>
      </c>
      <c r="Y518" s="271"/>
      <c r="Z518" s="271"/>
      <c r="AB518" s="273" t="str">
        <f t="shared" si="11"/>
        <v/>
      </c>
    </row>
    <row r="519" spans="1:28" s="272" customFormat="1" ht="20">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9"/>
        <v/>
      </c>
      <c r="T519" s="222" t="str">
        <f ca="1">IF(B519="","",IF(ISERROR(MATCH($J519,SorP!$B$1:$B$6230,0)),"",INDIRECT("'SorP'!$A$"&amp;MATCH($J519,SorP!$B$1:$B$6230,0))))</f>
        <v/>
      </c>
      <c r="U519" s="238"/>
      <c r="V519" s="270" t="e">
        <f>IF(C519="",NA(),MATCH($B519&amp;$C519,'Smelter Look-up'!$J:$J,0))</f>
        <v>#N/A</v>
      </c>
      <c r="W519" s="271"/>
      <c r="X519" s="271">
        <f t="shared" ca="1" si="10"/>
        <v>0</v>
      </c>
      <c r="Y519" s="271"/>
      <c r="Z519" s="271"/>
      <c r="AB519" s="273" t="str">
        <f t="shared" si="11"/>
        <v/>
      </c>
    </row>
    <row r="520" spans="1:28" s="272" customFormat="1" ht="20">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9"/>
        <v/>
      </c>
      <c r="T520" s="222" t="str">
        <f ca="1">IF(B520="","",IF(ISERROR(MATCH($J520,SorP!$B$1:$B$6230,0)),"",INDIRECT("'SorP'!$A$"&amp;MATCH($J520,SorP!$B$1:$B$6230,0))))</f>
        <v/>
      </c>
      <c r="U520" s="238"/>
      <c r="V520" s="270" t="e">
        <f>IF(C520="",NA(),MATCH($B520&amp;$C520,'Smelter Look-up'!$J:$J,0))</f>
        <v>#N/A</v>
      </c>
      <c r="W520" s="271"/>
      <c r="X520" s="271">
        <f t="shared" ca="1" si="10"/>
        <v>0</v>
      </c>
      <c r="Y520" s="271"/>
      <c r="Z520" s="271"/>
      <c r="AB520" s="273" t="str">
        <f t="shared" si="11"/>
        <v/>
      </c>
    </row>
    <row r="521" spans="1:28" s="272" customFormat="1" ht="20">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9"/>
        <v/>
      </c>
      <c r="T521" s="222" t="str">
        <f ca="1">IF(B521="","",IF(ISERROR(MATCH($J521,SorP!$B$1:$B$6230,0)),"",INDIRECT("'SorP'!$A$"&amp;MATCH($J521,SorP!$B$1:$B$6230,0))))</f>
        <v/>
      </c>
      <c r="U521" s="238"/>
      <c r="V521" s="270" t="e">
        <f>IF(C521="",NA(),MATCH($B521&amp;$C521,'Smelter Look-up'!$J:$J,0))</f>
        <v>#N/A</v>
      </c>
      <c r="W521" s="271"/>
      <c r="X521" s="271">
        <f t="shared" ca="1" si="10"/>
        <v>0</v>
      </c>
      <c r="Y521" s="271"/>
      <c r="Z521" s="271"/>
      <c r="AB521" s="273" t="str">
        <f t="shared" si="11"/>
        <v/>
      </c>
    </row>
    <row r="522" spans="1:28" s="272" customFormat="1" ht="20">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9"/>
        <v/>
      </c>
      <c r="T522" s="222" t="str">
        <f ca="1">IF(B522="","",IF(ISERROR(MATCH($J522,SorP!$B$1:$B$6230,0)),"",INDIRECT("'SorP'!$A$"&amp;MATCH($J522,SorP!$B$1:$B$6230,0))))</f>
        <v/>
      </c>
      <c r="U522" s="238"/>
      <c r="V522" s="270" t="e">
        <f>IF(C522="",NA(),MATCH($B522&amp;$C522,'Smelter Look-up'!$J:$J,0))</f>
        <v>#N/A</v>
      </c>
      <c r="W522" s="271"/>
      <c r="X522" s="271">
        <f t="shared" ca="1" si="10"/>
        <v>0</v>
      </c>
      <c r="Y522" s="271"/>
      <c r="Z522" s="271"/>
      <c r="AB522" s="273" t="str">
        <f t="shared" si="11"/>
        <v/>
      </c>
    </row>
    <row r="523" spans="1:28" s="272" customFormat="1" ht="20">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9"/>
        <v/>
      </c>
      <c r="T523" s="222" t="str">
        <f ca="1">IF(B523="","",IF(ISERROR(MATCH($J523,SorP!$B$1:$B$6230,0)),"",INDIRECT("'SorP'!$A$"&amp;MATCH($J523,SorP!$B$1:$B$6230,0))))</f>
        <v/>
      </c>
      <c r="U523" s="238"/>
      <c r="V523" s="270" t="e">
        <f>IF(C523="",NA(),MATCH($B523&amp;$C523,'Smelter Look-up'!$J:$J,0))</f>
        <v>#N/A</v>
      </c>
      <c r="W523" s="271"/>
      <c r="X523" s="271">
        <f t="shared" ca="1" si="10"/>
        <v>0</v>
      </c>
      <c r="Y523" s="271"/>
      <c r="Z523" s="271"/>
      <c r="AB523" s="273" t="str">
        <f t="shared" si="11"/>
        <v/>
      </c>
    </row>
    <row r="524" spans="1:28" s="272" customFormat="1" ht="20">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9"/>
        <v/>
      </c>
      <c r="T524" s="222" t="str">
        <f ca="1">IF(B524="","",IF(ISERROR(MATCH($J524,SorP!$B$1:$B$6230,0)),"",INDIRECT("'SorP'!$A$"&amp;MATCH($J524,SorP!$B$1:$B$6230,0))))</f>
        <v/>
      </c>
      <c r="U524" s="238"/>
      <c r="V524" s="270" t="e">
        <f>IF(C524="",NA(),MATCH($B524&amp;$C524,'Smelter Look-up'!$J:$J,0))</f>
        <v>#N/A</v>
      </c>
      <c r="W524" s="271"/>
      <c r="X524" s="271">
        <f t="shared" ca="1" si="10"/>
        <v>0</v>
      </c>
      <c r="Y524" s="271"/>
      <c r="Z524" s="271"/>
      <c r="AB524" s="273" t="str">
        <f t="shared" si="11"/>
        <v/>
      </c>
    </row>
    <row r="525" spans="1:28" s="272" customFormat="1" ht="20">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9"/>
        <v/>
      </c>
      <c r="T525" s="222" t="str">
        <f ca="1">IF(B525="","",IF(ISERROR(MATCH($J525,SorP!$B$1:$B$6230,0)),"",INDIRECT("'SorP'!$A$"&amp;MATCH($J525,SorP!$B$1:$B$6230,0))))</f>
        <v/>
      </c>
      <c r="U525" s="238"/>
      <c r="V525" s="270" t="e">
        <f>IF(C525="",NA(),MATCH($B525&amp;$C525,'Smelter Look-up'!$J:$J,0))</f>
        <v>#N/A</v>
      </c>
      <c r="W525" s="271"/>
      <c r="X525" s="271">
        <f t="shared" ca="1" si="10"/>
        <v>0</v>
      </c>
      <c r="Y525" s="271"/>
      <c r="Z525" s="271"/>
      <c r="AB525" s="273" t="str">
        <f t="shared" si="11"/>
        <v/>
      </c>
    </row>
    <row r="526" spans="1:28" s="272" customFormat="1" ht="20">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9"/>
        <v/>
      </c>
      <c r="T526" s="222" t="str">
        <f ca="1">IF(B526="","",IF(ISERROR(MATCH($J526,SorP!$B$1:$B$6230,0)),"",INDIRECT("'SorP'!$A$"&amp;MATCH($J526,SorP!$B$1:$B$6230,0))))</f>
        <v/>
      </c>
      <c r="U526" s="238"/>
      <c r="V526" s="270" t="e">
        <f>IF(C526="",NA(),MATCH($B526&amp;$C526,'Smelter Look-up'!$J:$J,0))</f>
        <v>#N/A</v>
      </c>
      <c r="W526" s="271"/>
      <c r="X526" s="271">
        <f t="shared" ca="1" si="10"/>
        <v>0</v>
      </c>
      <c r="Y526" s="271"/>
      <c r="Z526" s="271"/>
      <c r="AB526" s="273" t="str">
        <f t="shared" si="11"/>
        <v/>
      </c>
    </row>
    <row r="527" spans="1:28" s="272" customFormat="1" ht="20">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9"/>
        <v/>
      </c>
      <c r="T527" s="222" t="str">
        <f ca="1">IF(B527="","",IF(ISERROR(MATCH($J527,SorP!$B$1:$B$6230,0)),"",INDIRECT("'SorP'!$A$"&amp;MATCH($J527,SorP!$B$1:$B$6230,0))))</f>
        <v/>
      </c>
      <c r="U527" s="238"/>
      <c r="V527" s="270" t="e">
        <f>IF(C527="",NA(),MATCH($B527&amp;$C527,'Smelter Look-up'!$J:$J,0))</f>
        <v>#N/A</v>
      </c>
      <c r="W527" s="271"/>
      <c r="X527" s="271">
        <f t="shared" ca="1" si="10"/>
        <v>0</v>
      </c>
      <c r="Y527" s="271"/>
      <c r="Z527" s="271"/>
      <c r="AB527" s="273" t="str">
        <f t="shared" si="11"/>
        <v/>
      </c>
    </row>
    <row r="528" spans="1:28" s="272" customFormat="1" ht="20">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9"/>
        <v/>
      </c>
      <c r="T528" s="222" t="str">
        <f ca="1">IF(B528="","",IF(ISERROR(MATCH($J528,SorP!$B$1:$B$6230,0)),"",INDIRECT("'SorP'!$A$"&amp;MATCH($J528,SorP!$B$1:$B$6230,0))))</f>
        <v/>
      </c>
      <c r="U528" s="238"/>
      <c r="V528" s="270" t="e">
        <f>IF(C528="",NA(),MATCH($B528&amp;$C528,'Smelter Look-up'!$J:$J,0))</f>
        <v>#N/A</v>
      </c>
      <c r="W528" s="271"/>
      <c r="X528" s="271">
        <f t="shared" ca="1" si="10"/>
        <v>0</v>
      </c>
      <c r="Y528" s="271"/>
      <c r="Z528" s="271"/>
      <c r="AB528" s="273" t="str">
        <f t="shared" si="11"/>
        <v/>
      </c>
    </row>
    <row r="529" spans="1:28" s="272" customFormat="1" ht="20">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9"/>
        <v/>
      </c>
      <c r="T529" s="222" t="str">
        <f ca="1">IF(B529="","",IF(ISERROR(MATCH($J529,SorP!$B$1:$B$6230,0)),"",INDIRECT("'SorP'!$A$"&amp;MATCH($J529,SorP!$B$1:$B$6230,0))))</f>
        <v/>
      </c>
      <c r="U529" s="238"/>
      <c r="V529" s="270" t="e">
        <f>IF(C529="",NA(),MATCH($B529&amp;$C529,'Smelter Look-up'!$J:$J,0))</f>
        <v>#N/A</v>
      </c>
      <c r="W529" s="271"/>
      <c r="X529" s="271">
        <f t="shared" ca="1" si="10"/>
        <v>0</v>
      </c>
      <c r="Y529" s="271"/>
      <c r="Z529" s="271"/>
      <c r="AB529" s="273" t="str">
        <f t="shared" si="11"/>
        <v/>
      </c>
    </row>
    <row r="530" spans="1:28" s="272" customFormat="1" ht="20">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9"/>
        <v/>
      </c>
      <c r="T530" s="222" t="str">
        <f ca="1">IF(B530="","",IF(ISERROR(MATCH($J530,SorP!$B$1:$B$6230,0)),"",INDIRECT("'SorP'!$A$"&amp;MATCH($J530,SorP!$B$1:$B$6230,0))))</f>
        <v/>
      </c>
      <c r="U530" s="238"/>
      <c r="V530" s="270" t="e">
        <f>IF(C530="",NA(),MATCH($B530&amp;$C530,'Smelter Look-up'!$J:$J,0))</f>
        <v>#N/A</v>
      </c>
      <c r="W530" s="271"/>
      <c r="X530" s="271">
        <f t="shared" ca="1" si="10"/>
        <v>0</v>
      </c>
      <c r="Y530" s="271"/>
      <c r="Z530" s="271"/>
      <c r="AB530" s="273" t="str">
        <f t="shared" si="11"/>
        <v/>
      </c>
    </row>
    <row r="531" spans="1:28" s="272" customFormat="1" ht="20">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9"/>
        <v/>
      </c>
      <c r="T531" s="222" t="str">
        <f ca="1">IF(B531="","",IF(ISERROR(MATCH($J531,SorP!$B$1:$B$6230,0)),"",INDIRECT("'SorP'!$A$"&amp;MATCH($J531,SorP!$B$1:$B$6230,0))))</f>
        <v/>
      </c>
      <c r="U531" s="238"/>
      <c r="V531" s="270" t="e">
        <f>IF(C531="",NA(),MATCH($B531&amp;$C531,'Smelter Look-up'!$J:$J,0))</f>
        <v>#N/A</v>
      </c>
      <c r="W531" s="271"/>
      <c r="X531" s="271">
        <f t="shared" ca="1" si="10"/>
        <v>0</v>
      </c>
      <c r="Y531" s="271"/>
      <c r="Z531" s="271"/>
      <c r="AB531" s="273" t="str">
        <f t="shared" si="11"/>
        <v/>
      </c>
    </row>
    <row r="532" spans="1:28" s="272" customFormat="1" ht="20">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9"/>
        <v/>
      </c>
      <c r="T532" s="222" t="str">
        <f ca="1">IF(B532="","",IF(ISERROR(MATCH($J532,SorP!$B$1:$B$6230,0)),"",INDIRECT("'SorP'!$A$"&amp;MATCH($J532,SorP!$B$1:$B$6230,0))))</f>
        <v/>
      </c>
      <c r="U532" s="238"/>
      <c r="V532" s="270" t="e">
        <f>IF(C532="",NA(),MATCH($B532&amp;$C532,'Smelter Look-up'!$J:$J,0))</f>
        <v>#N/A</v>
      </c>
      <c r="W532" s="271"/>
      <c r="X532" s="271">
        <f t="shared" ca="1" si="10"/>
        <v>0</v>
      </c>
      <c r="Y532" s="271"/>
      <c r="Z532" s="271"/>
      <c r="AB532" s="273" t="str">
        <f t="shared" si="11"/>
        <v/>
      </c>
    </row>
    <row r="533" spans="1:28" s="272" customFormat="1" ht="20">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9"/>
        <v/>
      </c>
      <c r="T533" s="222" t="str">
        <f ca="1">IF(B533="","",IF(ISERROR(MATCH($J533,SorP!$B$1:$B$6230,0)),"",INDIRECT("'SorP'!$A$"&amp;MATCH($J533,SorP!$B$1:$B$6230,0))))</f>
        <v/>
      </c>
      <c r="U533" s="238"/>
      <c r="V533" s="270" t="e">
        <f>IF(C533="",NA(),MATCH($B533&amp;$C533,'Smelter Look-up'!$J:$J,0))</f>
        <v>#N/A</v>
      </c>
      <c r="W533" s="271"/>
      <c r="X533" s="271">
        <f t="shared" ca="1" si="10"/>
        <v>0</v>
      </c>
      <c r="Y533" s="271"/>
      <c r="Z533" s="271"/>
      <c r="AB533" s="273" t="str">
        <f t="shared" si="11"/>
        <v/>
      </c>
    </row>
    <row r="534" spans="1:28" s="272" customFormat="1" ht="20">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9"/>
        <v/>
      </c>
      <c r="T534" s="222" t="str">
        <f ca="1">IF(B534="","",IF(ISERROR(MATCH($J534,SorP!$B$1:$B$6230,0)),"",INDIRECT("'SorP'!$A$"&amp;MATCH($J534,SorP!$B$1:$B$6230,0))))</f>
        <v/>
      </c>
      <c r="U534" s="238"/>
      <c r="V534" s="270" t="e">
        <f>IF(C534="",NA(),MATCH($B534&amp;$C534,'Smelter Look-up'!$J:$J,0))</f>
        <v>#N/A</v>
      </c>
      <c r="W534" s="271"/>
      <c r="X534" s="271">
        <f t="shared" ca="1" si="10"/>
        <v>0</v>
      </c>
      <c r="Y534" s="271"/>
      <c r="Z534" s="271"/>
      <c r="AB534" s="273" t="str">
        <f t="shared" si="11"/>
        <v/>
      </c>
    </row>
    <row r="535" spans="1:28" s="272" customFormat="1" ht="20">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9"/>
        <v/>
      </c>
      <c r="T535" s="222" t="str">
        <f ca="1">IF(B535="","",IF(ISERROR(MATCH($J535,SorP!$B$1:$B$6230,0)),"",INDIRECT("'SorP'!$A$"&amp;MATCH($J535,SorP!$B$1:$B$6230,0))))</f>
        <v/>
      </c>
      <c r="U535" s="238"/>
      <c r="V535" s="270" t="e">
        <f>IF(C535="",NA(),MATCH($B535&amp;$C535,'Smelter Look-up'!$J:$J,0))</f>
        <v>#N/A</v>
      </c>
      <c r="W535" s="271"/>
      <c r="X535" s="271">
        <f t="shared" ca="1" si="10"/>
        <v>0</v>
      </c>
      <c r="Y535" s="271"/>
      <c r="Z535" s="271"/>
      <c r="AB535" s="273" t="str">
        <f t="shared" si="11"/>
        <v/>
      </c>
    </row>
    <row r="536" spans="1:28" s="272" customFormat="1" ht="20">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9"/>
        <v/>
      </c>
      <c r="T536" s="222" t="str">
        <f ca="1">IF(B536="","",IF(ISERROR(MATCH($J536,SorP!$B$1:$B$6230,0)),"",INDIRECT("'SorP'!$A$"&amp;MATCH($J536,SorP!$B$1:$B$6230,0))))</f>
        <v/>
      </c>
      <c r="U536" s="238"/>
      <c r="V536" s="270" t="e">
        <f>IF(C536="",NA(),MATCH($B536&amp;$C536,'Smelter Look-up'!$J:$J,0))</f>
        <v>#N/A</v>
      </c>
      <c r="W536" s="271"/>
      <c r="X536" s="271">
        <f t="shared" ca="1" si="10"/>
        <v>0</v>
      </c>
      <c r="Y536" s="271"/>
      <c r="Z536" s="271"/>
      <c r="AB536" s="273" t="str">
        <f t="shared" si="11"/>
        <v/>
      </c>
    </row>
    <row r="537" spans="1:28" s="272" customFormat="1" ht="20">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9"/>
        <v/>
      </c>
      <c r="T537" s="222" t="str">
        <f ca="1">IF(B537="","",IF(ISERROR(MATCH($J537,SorP!$B$1:$B$6230,0)),"",INDIRECT("'SorP'!$A$"&amp;MATCH($J537,SorP!$B$1:$B$6230,0))))</f>
        <v/>
      </c>
      <c r="U537" s="238"/>
      <c r="V537" s="270" t="e">
        <f>IF(C537="",NA(),MATCH($B537&amp;$C537,'Smelter Look-up'!$J:$J,0))</f>
        <v>#N/A</v>
      </c>
      <c r="W537" s="271"/>
      <c r="X537" s="271">
        <f t="shared" ca="1" si="10"/>
        <v>0</v>
      </c>
      <c r="Y537" s="271"/>
      <c r="Z537" s="271"/>
      <c r="AB537" s="273" t="str">
        <f t="shared" si="11"/>
        <v/>
      </c>
    </row>
    <row r="538" spans="1:28" s="272" customFormat="1" ht="20">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9"/>
        <v/>
      </c>
      <c r="T538" s="222" t="str">
        <f ca="1">IF(B538="","",IF(ISERROR(MATCH($J538,SorP!$B$1:$B$6230,0)),"",INDIRECT("'SorP'!$A$"&amp;MATCH($J538,SorP!$B$1:$B$6230,0))))</f>
        <v/>
      </c>
      <c r="U538" s="238"/>
      <c r="V538" s="270" t="e">
        <f>IF(C538="",NA(),MATCH($B538&amp;$C538,'Smelter Look-up'!$J:$J,0))</f>
        <v>#N/A</v>
      </c>
      <c r="W538" s="271"/>
      <c r="X538" s="271">
        <f t="shared" ca="1" si="10"/>
        <v>0</v>
      </c>
      <c r="Y538" s="271"/>
      <c r="Z538" s="271"/>
      <c r="AB538" s="273" t="str">
        <f t="shared" si="11"/>
        <v/>
      </c>
    </row>
    <row r="539" spans="1:28" s="272" customFormat="1" ht="20">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ca="1" si="9"/>
        <v/>
      </c>
      <c r="T539" s="222" t="str">
        <f ca="1">IF(B539="","",IF(ISERROR(MATCH($J539,SorP!$B$1:$B$6230,0)),"",INDIRECT("'SorP'!$A$"&amp;MATCH($J539,SorP!$B$1:$B$6230,0))))</f>
        <v/>
      </c>
      <c r="U539" s="238"/>
      <c r="V539" s="270" t="e">
        <f>IF(C539="",NA(),MATCH($B539&amp;$C539,'Smelter Look-up'!$J:$J,0))</f>
        <v>#N/A</v>
      </c>
      <c r="W539" s="271"/>
      <c r="X539" s="271">
        <f t="shared" ca="1" si="10"/>
        <v>0</v>
      </c>
      <c r="Y539" s="271"/>
      <c r="Z539" s="271"/>
      <c r="AB539" s="273" t="str">
        <f t="shared" si="11"/>
        <v/>
      </c>
    </row>
    <row r="540" spans="1:28" s="272" customFormat="1" ht="20">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t="shared" ca="1" si="9"/>
        <v/>
      </c>
      <c r="T540" s="222" t="str">
        <f ca="1">IF(B540="","",IF(ISERROR(MATCH($J540,SorP!$B$1:$B$6230,0)),"",INDIRECT("'SorP'!$A$"&amp;MATCH($J540,SorP!$B$1:$B$6230,0))))</f>
        <v/>
      </c>
      <c r="U540" s="238"/>
      <c r="V540" s="270" t="e">
        <f>IF(C540="",NA(),MATCH($B540&amp;$C540,'Smelter Look-up'!$J:$J,0))</f>
        <v>#N/A</v>
      </c>
      <c r="W540" s="271"/>
      <c r="X540" s="271">
        <f t="shared" ca="1" si="10"/>
        <v>0</v>
      </c>
      <c r="Y540" s="271"/>
      <c r="Z540" s="271"/>
      <c r="AB540" s="273" t="str">
        <f t="shared" si="11"/>
        <v/>
      </c>
    </row>
    <row r="541" spans="1:28" s="272" customFormat="1" ht="20">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t="shared" ca="1" si="9"/>
        <v/>
      </c>
      <c r="T541" s="222" t="str">
        <f ca="1">IF(B541="","",IF(ISERROR(MATCH($J541,SorP!$B$1:$B$6230,0)),"",INDIRECT("'SorP'!$A$"&amp;MATCH($J541,SorP!$B$1:$B$6230,0))))</f>
        <v/>
      </c>
      <c r="U541" s="238"/>
      <c r="V541" s="270" t="e">
        <f>IF(C541="",NA(),MATCH($B541&amp;$C541,'Smelter Look-up'!$J:$J,0))</f>
        <v>#N/A</v>
      </c>
      <c r="W541" s="271"/>
      <c r="X541" s="271">
        <f t="shared" ca="1" si="10"/>
        <v>0</v>
      </c>
      <c r="Y541" s="271"/>
      <c r="Z541" s="271"/>
      <c r="AB541" s="273" t="str">
        <f t="shared" si="11"/>
        <v/>
      </c>
    </row>
    <row r="542" spans="1:28" s="272" customFormat="1" ht="20">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t="shared" ca="1" si="9"/>
        <v/>
      </c>
      <c r="T542" s="222" t="str">
        <f ca="1">IF(B542="","",IF(ISERROR(MATCH($J542,SorP!$B$1:$B$6230,0)),"",INDIRECT("'SorP'!$A$"&amp;MATCH($J542,SorP!$B$1:$B$6230,0))))</f>
        <v/>
      </c>
      <c r="U542" s="238"/>
      <c r="V542" s="270" t="e">
        <f>IF(C542="",NA(),MATCH($B542&amp;$C542,'Smelter Look-up'!$J:$J,0))</f>
        <v>#N/A</v>
      </c>
      <c r="W542" s="271"/>
      <c r="X542" s="271">
        <f t="shared" ca="1" si="10"/>
        <v>0</v>
      </c>
      <c r="Y542" s="271"/>
      <c r="Z542" s="271"/>
      <c r="AB542" s="273" t="str">
        <f t="shared" si="11"/>
        <v/>
      </c>
    </row>
    <row r="543" spans="1:28" s="272" customFormat="1" ht="20">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t="shared" ca="1" si="9"/>
        <v/>
      </c>
      <c r="T543" s="222" t="str">
        <f ca="1">IF(B543="","",IF(ISERROR(MATCH($J543,SorP!$B$1:$B$6230,0)),"",INDIRECT("'SorP'!$A$"&amp;MATCH($J543,SorP!$B$1:$B$6230,0))))</f>
        <v/>
      </c>
      <c r="U543" s="238"/>
      <c r="V543" s="270" t="e">
        <f>IF(C543="",NA(),MATCH($B543&amp;$C543,'Smelter Look-up'!$J:$J,0))</f>
        <v>#N/A</v>
      </c>
      <c r="W543" s="271"/>
      <c r="X543" s="271">
        <f t="shared" ca="1" si="10"/>
        <v>0</v>
      </c>
      <c r="Y543" s="271"/>
      <c r="Z543" s="271"/>
      <c r="AB543" s="273" t="str">
        <f t="shared" si="11"/>
        <v/>
      </c>
    </row>
    <row r="544" spans="1:28" s="272" customFormat="1" ht="20">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ca="1" si="9"/>
        <v/>
      </c>
      <c r="T544" s="222" t="str">
        <f ca="1">IF(B544="","",IF(ISERROR(MATCH($J544,SorP!$B$1:$B$6230,0)),"",INDIRECT("'SorP'!$A$"&amp;MATCH($J544,SorP!$B$1:$B$6230,0))))</f>
        <v/>
      </c>
      <c r="U544" s="238"/>
      <c r="V544" s="270" t="e">
        <f>IF(C544="",NA(),MATCH($B544&amp;$C544,'Smelter Look-up'!$J:$J,0))</f>
        <v>#N/A</v>
      </c>
      <c r="W544" s="271"/>
      <c r="X544" s="271">
        <f t="shared" ca="1" si="10"/>
        <v>0</v>
      </c>
      <c r="Y544" s="271"/>
      <c r="Z544" s="271"/>
      <c r="AB544" s="273" t="str">
        <f t="shared" si="11"/>
        <v/>
      </c>
    </row>
    <row r="545" spans="1:28" s="272" customFormat="1" ht="20">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ca="1" si="9"/>
        <v/>
      </c>
      <c r="T545" s="222" t="str">
        <f ca="1">IF(B545="","",IF(ISERROR(MATCH($J545,SorP!$B$1:$B$6230,0)),"",INDIRECT("'SorP'!$A$"&amp;MATCH($J545,SorP!$B$1:$B$6230,0))))</f>
        <v/>
      </c>
      <c r="U545" s="238"/>
      <c r="V545" s="270" t="e">
        <f>IF(C545="",NA(),MATCH($B545&amp;$C545,'Smelter Look-up'!$J:$J,0))</f>
        <v>#N/A</v>
      </c>
      <c r="W545" s="271"/>
      <c r="X545" s="271">
        <f t="shared" ca="1" si="10"/>
        <v>0</v>
      </c>
      <c r="Y545" s="271"/>
      <c r="Z545" s="271"/>
      <c r="AB545" s="273" t="str">
        <f t="shared" si="11"/>
        <v/>
      </c>
    </row>
    <row r="546" spans="1:28" s="272" customFormat="1" ht="20">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9"/>
        <v/>
      </c>
      <c r="T546" s="222" t="str">
        <f ca="1">IF(B546="","",IF(ISERROR(MATCH($J546,SorP!$B$1:$B$6230,0)),"",INDIRECT("'SorP'!$A$"&amp;MATCH($J546,SorP!$B$1:$B$6230,0))))</f>
        <v/>
      </c>
      <c r="U546" s="238"/>
      <c r="V546" s="270" t="e">
        <f>IF(C546="",NA(),MATCH($B546&amp;$C546,'Smelter Look-up'!$J:$J,0))</f>
        <v>#N/A</v>
      </c>
      <c r="W546" s="271"/>
      <c r="X546" s="271">
        <f t="shared" ca="1" si="10"/>
        <v>0</v>
      </c>
      <c r="Y546" s="271"/>
      <c r="Z546" s="271"/>
      <c r="AB546" s="273" t="str">
        <f t="shared" si="11"/>
        <v/>
      </c>
    </row>
    <row r="547" spans="1:28" s="272" customFormat="1" ht="20">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9"/>
        <v/>
      </c>
      <c r="T547" s="222" t="str">
        <f ca="1">IF(B547="","",IF(ISERROR(MATCH($J547,SorP!$B$1:$B$6230,0)),"",INDIRECT("'SorP'!$A$"&amp;MATCH($J547,SorP!$B$1:$B$6230,0))))</f>
        <v/>
      </c>
      <c r="U547" s="238"/>
      <c r="V547" s="270" t="e">
        <f>IF(C547="",NA(),MATCH($B547&amp;$C547,'Smelter Look-up'!$J:$J,0))</f>
        <v>#N/A</v>
      </c>
      <c r="W547" s="271"/>
      <c r="X547" s="271">
        <f t="shared" ca="1" si="10"/>
        <v>0</v>
      </c>
      <c r="Y547" s="271"/>
      <c r="Z547" s="271"/>
      <c r="AB547" s="273" t="str">
        <f t="shared" si="11"/>
        <v/>
      </c>
    </row>
    <row r="548" spans="1:28" s="272" customFormat="1" ht="20">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9"/>
        <v/>
      </c>
      <c r="T548" s="222" t="str">
        <f ca="1">IF(B548="","",IF(ISERROR(MATCH($J548,SorP!$B$1:$B$6230,0)),"",INDIRECT("'SorP'!$A$"&amp;MATCH($J548,SorP!$B$1:$B$6230,0))))</f>
        <v/>
      </c>
      <c r="U548" s="238"/>
      <c r="V548" s="270" t="e">
        <f>IF(C548="",NA(),MATCH($B548&amp;$C548,'Smelter Look-up'!$J:$J,0))</f>
        <v>#N/A</v>
      </c>
      <c r="W548" s="271"/>
      <c r="X548" s="271">
        <f t="shared" ca="1" si="10"/>
        <v>0</v>
      </c>
      <c r="Y548" s="271"/>
      <c r="Z548" s="271"/>
      <c r="AB548" s="273" t="str">
        <f t="shared" si="11"/>
        <v/>
      </c>
    </row>
    <row r="549" spans="1:28" s="272" customFormat="1" ht="20">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ref="S549:S579" ca="1" si="12">IF(B549="","",IF(ISERROR(MATCH($E549,CL,0)),"Unknown",INDIRECT("'C'!$A$"&amp;MATCH($E549,CL,0)+1)))</f>
        <v/>
      </c>
      <c r="T549" s="222" t="str">
        <f ca="1">IF(B549="","",IF(ISERROR(MATCH($J549,SorP!$B$1:$B$6230,0)),"",INDIRECT("'SorP'!$A$"&amp;MATCH($J549,SorP!$B$1:$B$6230,0))))</f>
        <v/>
      </c>
      <c r="U549" s="238"/>
      <c r="V549" s="270" t="e">
        <f>IF(C549="",NA(),MATCH($B549&amp;$C549,'Smelter Look-up'!$J:$J,0))</f>
        <v>#N/A</v>
      </c>
      <c r="W549" s="271"/>
      <c r="X549" s="271">
        <f t="shared" ref="X549:X579" ca="1" si="13">IF(AND(C549="Smelter not listed",OR(LEN(D549)=0,LEN(E549)=0)),1,0)</f>
        <v>0</v>
      </c>
      <c r="Y549" s="271"/>
      <c r="Z549" s="271"/>
      <c r="AB549" s="273" t="str">
        <f t="shared" ref="AB549:AB579" si="14">B549&amp;C549</f>
        <v/>
      </c>
    </row>
    <row r="550" spans="1:28" s="272" customFormat="1" ht="20">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ca="1" si="12"/>
        <v/>
      </c>
      <c r="T550" s="222" t="str">
        <f ca="1">IF(B550="","",IF(ISERROR(MATCH($J550,SorP!$B$1:$B$6230,0)),"",INDIRECT("'SorP'!$A$"&amp;MATCH($J550,SorP!$B$1:$B$6230,0))))</f>
        <v/>
      </c>
      <c r="U550" s="238"/>
      <c r="V550" s="270" t="e">
        <f>IF(C550="",NA(),MATCH($B550&amp;$C550,'Smelter Look-up'!$J:$J,0))</f>
        <v>#N/A</v>
      </c>
      <c r="W550" s="271"/>
      <c r="X550" s="271">
        <f t="shared" ca="1" si="13"/>
        <v>0</v>
      </c>
      <c r="Y550" s="271"/>
      <c r="Z550" s="271"/>
      <c r="AB550" s="273" t="str">
        <f t="shared" si="14"/>
        <v/>
      </c>
    </row>
    <row r="551" spans="1:28" s="272" customFormat="1" ht="20">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12"/>
        <v/>
      </c>
      <c r="T551" s="222" t="str">
        <f ca="1">IF(B551="","",IF(ISERROR(MATCH($J551,SorP!$B$1:$B$6230,0)),"",INDIRECT("'SorP'!$A$"&amp;MATCH($J551,SorP!$B$1:$B$6230,0))))</f>
        <v/>
      </c>
      <c r="U551" s="238"/>
      <c r="V551" s="270" t="e">
        <f>IF(C551="",NA(),MATCH($B551&amp;$C551,'Smelter Look-up'!$J:$J,0))</f>
        <v>#N/A</v>
      </c>
      <c r="W551" s="271"/>
      <c r="X551" s="271">
        <f t="shared" ca="1" si="13"/>
        <v>0</v>
      </c>
      <c r="Y551" s="271"/>
      <c r="Z551" s="271"/>
      <c r="AB551" s="273" t="str">
        <f t="shared" si="14"/>
        <v/>
      </c>
    </row>
    <row r="552" spans="1:28" s="272" customFormat="1" ht="20">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12"/>
        <v/>
      </c>
      <c r="T552" s="222" t="str">
        <f ca="1">IF(B552="","",IF(ISERROR(MATCH($J552,SorP!$B$1:$B$6230,0)),"",INDIRECT("'SorP'!$A$"&amp;MATCH($J552,SorP!$B$1:$B$6230,0))))</f>
        <v/>
      </c>
      <c r="U552" s="238"/>
      <c r="V552" s="270" t="e">
        <f>IF(C552="",NA(),MATCH($B552&amp;$C552,'Smelter Look-up'!$J:$J,0))</f>
        <v>#N/A</v>
      </c>
      <c r="W552" s="271"/>
      <c r="X552" s="271">
        <f t="shared" ca="1" si="13"/>
        <v>0</v>
      </c>
      <c r="Y552" s="271"/>
      <c r="Z552" s="271"/>
      <c r="AB552" s="273" t="str">
        <f t="shared" si="14"/>
        <v/>
      </c>
    </row>
    <row r="553" spans="1:28" s="272" customFormat="1" ht="20">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12"/>
        <v/>
      </c>
      <c r="T553" s="222" t="str">
        <f ca="1">IF(B553="","",IF(ISERROR(MATCH($J553,SorP!$B$1:$B$6230,0)),"",INDIRECT("'SorP'!$A$"&amp;MATCH($J553,SorP!$B$1:$B$6230,0))))</f>
        <v/>
      </c>
      <c r="U553" s="238"/>
      <c r="V553" s="270" t="e">
        <f>IF(C553="",NA(),MATCH($B553&amp;$C553,'Smelter Look-up'!$J:$J,0))</f>
        <v>#N/A</v>
      </c>
      <c r="W553" s="271"/>
      <c r="X553" s="271">
        <f t="shared" ca="1" si="13"/>
        <v>0</v>
      </c>
      <c r="Y553" s="271"/>
      <c r="Z553" s="271"/>
      <c r="AB553" s="273" t="str">
        <f t="shared" si="14"/>
        <v/>
      </c>
    </row>
    <row r="554" spans="1:28" s="272" customFormat="1" ht="20">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12"/>
        <v/>
      </c>
      <c r="T554" s="222" t="str">
        <f ca="1">IF(B554="","",IF(ISERROR(MATCH($J554,SorP!$B$1:$B$6230,0)),"",INDIRECT("'SorP'!$A$"&amp;MATCH($J554,SorP!$B$1:$B$6230,0))))</f>
        <v/>
      </c>
      <c r="U554" s="238"/>
      <c r="V554" s="270" t="e">
        <f>IF(C554="",NA(),MATCH($B554&amp;$C554,'Smelter Look-up'!$J:$J,0))</f>
        <v>#N/A</v>
      </c>
      <c r="W554" s="271"/>
      <c r="X554" s="271">
        <f t="shared" ca="1" si="13"/>
        <v>0</v>
      </c>
      <c r="Y554" s="271"/>
      <c r="Z554" s="271"/>
      <c r="AB554" s="273" t="str">
        <f t="shared" si="14"/>
        <v/>
      </c>
    </row>
    <row r="555" spans="1:28" s="272" customFormat="1" ht="20">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12"/>
        <v/>
      </c>
      <c r="T555" s="222" t="str">
        <f ca="1">IF(B555="","",IF(ISERROR(MATCH($J555,SorP!$B$1:$B$6230,0)),"",INDIRECT("'SorP'!$A$"&amp;MATCH($J555,SorP!$B$1:$B$6230,0))))</f>
        <v/>
      </c>
      <c r="U555" s="238"/>
      <c r="V555" s="270" t="e">
        <f>IF(C555="",NA(),MATCH($B555&amp;$C555,'Smelter Look-up'!$J:$J,0))</f>
        <v>#N/A</v>
      </c>
      <c r="W555" s="271"/>
      <c r="X555" s="271">
        <f t="shared" ca="1" si="13"/>
        <v>0</v>
      </c>
      <c r="Y555" s="271"/>
      <c r="Z555" s="271"/>
      <c r="AB555" s="273" t="str">
        <f t="shared" si="14"/>
        <v/>
      </c>
    </row>
    <row r="556" spans="1:28" s="272" customFormat="1" ht="20">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12"/>
        <v/>
      </c>
      <c r="T556" s="222" t="str">
        <f ca="1">IF(B556="","",IF(ISERROR(MATCH($J556,SorP!$B$1:$B$6230,0)),"",INDIRECT("'SorP'!$A$"&amp;MATCH($J556,SorP!$B$1:$B$6230,0))))</f>
        <v/>
      </c>
      <c r="U556" s="238"/>
      <c r="V556" s="270" t="e">
        <f>IF(C556="",NA(),MATCH($B556&amp;$C556,'Smelter Look-up'!$J:$J,0))</f>
        <v>#N/A</v>
      </c>
      <c r="W556" s="271"/>
      <c r="X556" s="271">
        <f t="shared" ca="1" si="13"/>
        <v>0</v>
      </c>
      <c r="Y556" s="271"/>
      <c r="Z556" s="271"/>
      <c r="AB556" s="273" t="str">
        <f t="shared" si="14"/>
        <v/>
      </c>
    </row>
    <row r="557" spans="1:28" s="272" customFormat="1" ht="20">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12"/>
        <v/>
      </c>
      <c r="T557" s="222" t="str">
        <f ca="1">IF(B557="","",IF(ISERROR(MATCH($J557,SorP!$B$1:$B$6230,0)),"",INDIRECT("'SorP'!$A$"&amp;MATCH($J557,SorP!$B$1:$B$6230,0))))</f>
        <v/>
      </c>
      <c r="U557" s="238"/>
      <c r="V557" s="270" t="e">
        <f>IF(C557="",NA(),MATCH($B557&amp;$C557,'Smelter Look-up'!$J:$J,0))</f>
        <v>#N/A</v>
      </c>
      <c r="W557" s="271"/>
      <c r="X557" s="271">
        <f t="shared" ca="1" si="13"/>
        <v>0</v>
      </c>
      <c r="Y557" s="271"/>
      <c r="Z557" s="271"/>
      <c r="AB557" s="273" t="str">
        <f t="shared" si="14"/>
        <v/>
      </c>
    </row>
    <row r="558" spans="1:28" s="272" customFormat="1" ht="20">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12"/>
        <v/>
      </c>
      <c r="T558" s="222" t="str">
        <f ca="1">IF(B558="","",IF(ISERROR(MATCH($J558,SorP!$B$1:$B$6230,0)),"",INDIRECT("'SorP'!$A$"&amp;MATCH($J558,SorP!$B$1:$B$6230,0))))</f>
        <v/>
      </c>
      <c r="U558" s="238"/>
      <c r="V558" s="270" t="e">
        <f>IF(C558="",NA(),MATCH($B558&amp;$C558,'Smelter Look-up'!$J:$J,0))</f>
        <v>#N/A</v>
      </c>
      <c r="W558" s="271"/>
      <c r="X558" s="271">
        <f t="shared" ca="1" si="13"/>
        <v>0</v>
      </c>
      <c r="Y558" s="271"/>
      <c r="Z558" s="271"/>
      <c r="AB558" s="273" t="str">
        <f t="shared" si="14"/>
        <v/>
      </c>
    </row>
    <row r="559" spans="1:28" s="272" customFormat="1" ht="20">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12"/>
        <v/>
      </c>
      <c r="T559" s="222" t="str">
        <f ca="1">IF(B559="","",IF(ISERROR(MATCH($J559,SorP!$B$1:$B$6230,0)),"",INDIRECT("'SorP'!$A$"&amp;MATCH($J559,SorP!$B$1:$B$6230,0))))</f>
        <v/>
      </c>
      <c r="U559" s="238"/>
      <c r="V559" s="270" t="e">
        <f>IF(C559="",NA(),MATCH($B559&amp;$C559,'Smelter Look-up'!$J:$J,0))</f>
        <v>#N/A</v>
      </c>
      <c r="W559" s="271"/>
      <c r="X559" s="271">
        <f t="shared" ca="1" si="13"/>
        <v>0</v>
      </c>
      <c r="Y559" s="271"/>
      <c r="Z559" s="271"/>
      <c r="AB559" s="273" t="str">
        <f t="shared" si="14"/>
        <v/>
      </c>
    </row>
    <row r="560" spans="1:28" s="272" customFormat="1" ht="20">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12"/>
        <v/>
      </c>
      <c r="T560" s="222" t="str">
        <f ca="1">IF(B560="","",IF(ISERROR(MATCH($J560,SorP!$B$1:$B$6230,0)),"",INDIRECT("'SorP'!$A$"&amp;MATCH($J560,SorP!$B$1:$B$6230,0))))</f>
        <v/>
      </c>
      <c r="U560" s="238"/>
      <c r="V560" s="270" t="e">
        <f>IF(C560="",NA(),MATCH($B560&amp;$C560,'Smelter Look-up'!$J:$J,0))</f>
        <v>#N/A</v>
      </c>
      <c r="W560" s="271"/>
      <c r="X560" s="271">
        <f t="shared" ca="1" si="13"/>
        <v>0</v>
      </c>
      <c r="Y560" s="271"/>
      <c r="Z560" s="271"/>
      <c r="AB560" s="273" t="str">
        <f t="shared" si="14"/>
        <v/>
      </c>
    </row>
    <row r="561" spans="1:28" s="272" customFormat="1" ht="20">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12"/>
        <v/>
      </c>
      <c r="T561" s="222" t="str">
        <f ca="1">IF(B561="","",IF(ISERROR(MATCH($J561,SorP!$B$1:$B$6230,0)),"",INDIRECT("'SorP'!$A$"&amp;MATCH($J561,SorP!$B$1:$B$6230,0))))</f>
        <v/>
      </c>
      <c r="U561" s="238"/>
      <c r="V561" s="270" t="e">
        <f>IF(C561="",NA(),MATCH($B561&amp;$C561,'Smelter Look-up'!$J:$J,0))</f>
        <v>#N/A</v>
      </c>
      <c r="W561" s="271"/>
      <c r="X561" s="271">
        <f t="shared" ca="1" si="13"/>
        <v>0</v>
      </c>
      <c r="Y561" s="271"/>
      <c r="Z561" s="271"/>
      <c r="AB561" s="273" t="str">
        <f t="shared" si="14"/>
        <v/>
      </c>
    </row>
    <row r="562" spans="1:28" s="272" customFormat="1" ht="20">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12"/>
        <v/>
      </c>
      <c r="T562" s="222" t="str">
        <f ca="1">IF(B562="","",IF(ISERROR(MATCH($J562,SorP!$B$1:$B$6230,0)),"",INDIRECT("'SorP'!$A$"&amp;MATCH($J562,SorP!$B$1:$B$6230,0))))</f>
        <v/>
      </c>
      <c r="U562" s="238"/>
      <c r="V562" s="270" t="e">
        <f>IF(C562="",NA(),MATCH($B562&amp;$C562,'Smelter Look-up'!$J:$J,0))</f>
        <v>#N/A</v>
      </c>
      <c r="W562" s="271"/>
      <c r="X562" s="271">
        <f t="shared" ca="1" si="13"/>
        <v>0</v>
      </c>
      <c r="Y562" s="271"/>
      <c r="Z562" s="271"/>
      <c r="AB562" s="273" t="str">
        <f t="shared" si="14"/>
        <v/>
      </c>
    </row>
    <row r="563" spans="1:28" s="272" customFormat="1" ht="20">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12"/>
        <v/>
      </c>
      <c r="T563" s="222" t="str">
        <f ca="1">IF(B563="","",IF(ISERROR(MATCH($J563,SorP!$B$1:$B$6230,0)),"",INDIRECT("'SorP'!$A$"&amp;MATCH($J563,SorP!$B$1:$B$6230,0))))</f>
        <v/>
      </c>
      <c r="U563" s="238"/>
      <c r="V563" s="270" t="e">
        <f>IF(C563="",NA(),MATCH($B563&amp;$C563,'Smelter Look-up'!$J:$J,0))</f>
        <v>#N/A</v>
      </c>
      <c r="W563" s="271"/>
      <c r="X563" s="271">
        <f t="shared" ca="1" si="13"/>
        <v>0</v>
      </c>
      <c r="Y563" s="271"/>
      <c r="Z563" s="271"/>
      <c r="AB563" s="273" t="str">
        <f t="shared" si="14"/>
        <v/>
      </c>
    </row>
    <row r="564" spans="1:28" s="272" customFormat="1" ht="20">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12"/>
        <v/>
      </c>
      <c r="T564" s="222" t="str">
        <f ca="1">IF(B564="","",IF(ISERROR(MATCH($J564,SorP!$B$1:$B$6230,0)),"",INDIRECT("'SorP'!$A$"&amp;MATCH($J564,SorP!$B$1:$B$6230,0))))</f>
        <v/>
      </c>
      <c r="U564" s="238"/>
      <c r="V564" s="270" t="e">
        <f>IF(C564="",NA(),MATCH($B564&amp;$C564,'Smelter Look-up'!$J:$J,0))</f>
        <v>#N/A</v>
      </c>
      <c r="W564" s="271"/>
      <c r="X564" s="271">
        <f t="shared" ca="1" si="13"/>
        <v>0</v>
      </c>
      <c r="Y564" s="271"/>
      <c r="Z564" s="271"/>
      <c r="AB564" s="273" t="str">
        <f t="shared" si="14"/>
        <v/>
      </c>
    </row>
    <row r="565" spans="1:28" s="272" customFormat="1" ht="20">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12"/>
        <v/>
      </c>
      <c r="T565" s="222" t="str">
        <f ca="1">IF(B565="","",IF(ISERROR(MATCH($J565,SorP!$B$1:$B$6230,0)),"",INDIRECT("'SorP'!$A$"&amp;MATCH($J565,SorP!$B$1:$B$6230,0))))</f>
        <v/>
      </c>
      <c r="U565" s="238"/>
      <c r="V565" s="270" t="e">
        <f>IF(C565="",NA(),MATCH($B565&amp;$C565,'Smelter Look-up'!$J:$J,0))</f>
        <v>#N/A</v>
      </c>
      <c r="W565" s="271"/>
      <c r="X565" s="271">
        <f t="shared" ca="1" si="13"/>
        <v>0</v>
      </c>
      <c r="Y565" s="271"/>
      <c r="Z565" s="271"/>
      <c r="AB565" s="273" t="str">
        <f t="shared" si="14"/>
        <v/>
      </c>
    </row>
    <row r="566" spans="1:28" s="272" customFormat="1" ht="20">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12"/>
        <v/>
      </c>
      <c r="T566" s="222" t="str">
        <f ca="1">IF(B566="","",IF(ISERROR(MATCH($J566,SorP!$B$1:$B$6230,0)),"",INDIRECT("'SorP'!$A$"&amp;MATCH($J566,SorP!$B$1:$B$6230,0))))</f>
        <v/>
      </c>
      <c r="U566" s="238"/>
      <c r="V566" s="270" t="e">
        <f>IF(C566="",NA(),MATCH($B566&amp;$C566,'Smelter Look-up'!$J:$J,0))</f>
        <v>#N/A</v>
      </c>
      <c r="W566" s="271"/>
      <c r="X566" s="271">
        <f t="shared" ca="1" si="13"/>
        <v>0</v>
      </c>
      <c r="Y566" s="271"/>
      <c r="Z566" s="271"/>
      <c r="AB566" s="273" t="str">
        <f t="shared" si="14"/>
        <v/>
      </c>
    </row>
    <row r="567" spans="1:28" s="272" customFormat="1" ht="20">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12"/>
        <v/>
      </c>
      <c r="T567" s="222" t="str">
        <f ca="1">IF(B567="","",IF(ISERROR(MATCH($J567,SorP!$B$1:$B$6230,0)),"",INDIRECT("'SorP'!$A$"&amp;MATCH($J567,SorP!$B$1:$B$6230,0))))</f>
        <v/>
      </c>
      <c r="U567" s="238"/>
      <c r="V567" s="270" t="e">
        <f>IF(C567="",NA(),MATCH($B567&amp;$C567,'Smelter Look-up'!$J:$J,0))</f>
        <v>#N/A</v>
      </c>
      <c r="W567" s="271"/>
      <c r="X567" s="271">
        <f t="shared" ca="1" si="13"/>
        <v>0</v>
      </c>
      <c r="Y567" s="271"/>
      <c r="Z567" s="271"/>
      <c r="AB567" s="273" t="str">
        <f t="shared" si="14"/>
        <v/>
      </c>
    </row>
    <row r="568" spans="1:28" s="272" customFormat="1" ht="20">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12"/>
        <v/>
      </c>
      <c r="T568" s="222" t="str">
        <f ca="1">IF(B568="","",IF(ISERROR(MATCH($J568,SorP!$B$1:$B$6230,0)),"",INDIRECT("'SorP'!$A$"&amp;MATCH($J568,SorP!$B$1:$B$6230,0))))</f>
        <v/>
      </c>
      <c r="U568" s="238"/>
      <c r="V568" s="270" t="e">
        <f>IF(C568="",NA(),MATCH($B568&amp;$C568,'Smelter Look-up'!$J:$J,0))</f>
        <v>#N/A</v>
      </c>
      <c r="W568" s="271"/>
      <c r="X568" s="271">
        <f t="shared" ca="1" si="13"/>
        <v>0</v>
      </c>
      <c r="Y568" s="271"/>
      <c r="Z568" s="271"/>
      <c r="AB568" s="273" t="str">
        <f t="shared" si="14"/>
        <v/>
      </c>
    </row>
    <row r="569" spans="1:28" s="272" customFormat="1" ht="20">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12"/>
        <v/>
      </c>
      <c r="T569" s="222" t="str">
        <f ca="1">IF(B569="","",IF(ISERROR(MATCH($J569,SorP!$B$1:$B$6230,0)),"",INDIRECT("'SorP'!$A$"&amp;MATCH($J569,SorP!$B$1:$B$6230,0))))</f>
        <v/>
      </c>
      <c r="U569" s="238"/>
      <c r="V569" s="270" t="e">
        <f>IF(C569="",NA(),MATCH($B569&amp;$C569,'Smelter Look-up'!$J:$J,0))</f>
        <v>#N/A</v>
      </c>
      <c r="W569" s="271"/>
      <c r="X569" s="271">
        <f t="shared" ca="1" si="13"/>
        <v>0</v>
      </c>
      <c r="Y569" s="271"/>
      <c r="Z569" s="271"/>
      <c r="AB569" s="273" t="str">
        <f t="shared" si="14"/>
        <v/>
      </c>
    </row>
    <row r="570" spans="1:28" s="272" customFormat="1" ht="20">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12"/>
        <v/>
      </c>
      <c r="T570" s="222" t="str">
        <f ca="1">IF(B570="","",IF(ISERROR(MATCH($J570,SorP!$B$1:$B$6230,0)),"",INDIRECT("'SorP'!$A$"&amp;MATCH($J570,SorP!$B$1:$B$6230,0))))</f>
        <v/>
      </c>
      <c r="U570" s="238"/>
      <c r="V570" s="270" t="e">
        <f>IF(C570="",NA(),MATCH($B570&amp;$C570,'Smelter Look-up'!$J:$J,0))</f>
        <v>#N/A</v>
      </c>
      <c r="W570" s="271"/>
      <c r="X570" s="271">
        <f t="shared" ca="1" si="13"/>
        <v>0</v>
      </c>
      <c r="Y570" s="271"/>
      <c r="Z570" s="271"/>
      <c r="AB570" s="273" t="str">
        <f t="shared" si="14"/>
        <v/>
      </c>
    </row>
    <row r="571" spans="1:28" s="272" customFormat="1" ht="20">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12"/>
        <v/>
      </c>
      <c r="T571" s="222" t="str">
        <f ca="1">IF(B571="","",IF(ISERROR(MATCH($J571,SorP!$B$1:$B$6230,0)),"",INDIRECT("'SorP'!$A$"&amp;MATCH($J571,SorP!$B$1:$B$6230,0))))</f>
        <v/>
      </c>
      <c r="U571" s="238"/>
      <c r="V571" s="270" t="e">
        <f>IF(C571="",NA(),MATCH($B571&amp;$C571,'Smelter Look-up'!$J:$J,0))</f>
        <v>#N/A</v>
      </c>
      <c r="W571" s="271"/>
      <c r="X571" s="271">
        <f t="shared" ca="1" si="13"/>
        <v>0</v>
      </c>
      <c r="Y571" s="271"/>
      <c r="Z571" s="271"/>
      <c r="AB571" s="273" t="str">
        <f t="shared" si="14"/>
        <v/>
      </c>
    </row>
    <row r="572" spans="1:28" s="272" customFormat="1" ht="20">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12"/>
        <v/>
      </c>
      <c r="T572" s="222" t="str">
        <f ca="1">IF(B572="","",IF(ISERROR(MATCH($J572,SorP!$B$1:$B$6230,0)),"",INDIRECT("'SorP'!$A$"&amp;MATCH($J572,SorP!$B$1:$B$6230,0))))</f>
        <v/>
      </c>
      <c r="U572" s="238"/>
      <c r="V572" s="270" t="e">
        <f>IF(C572="",NA(),MATCH($B572&amp;$C572,'Smelter Look-up'!$J:$J,0))</f>
        <v>#N/A</v>
      </c>
      <c r="W572" s="271"/>
      <c r="X572" s="271">
        <f t="shared" ca="1" si="13"/>
        <v>0</v>
      </c>
      <c r="Y572" s="271"/>
      <c r="Z572" s="271"/>
      <c r="AB572" s="273" t="str">
        <f t="shared" si="14"/>
        <v/>
      </c>
    </row>
    <row r="573" spans="1:28" s="272" customFormat="1" ht="20">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12"/>
        <v/>
      </c>
      <c r="T573" s="222" t="str">
        <f ca="1">IF(B573="","",IF(ISERROR(MATCH($J573,SorP!$B$1:$B$6230,0)),"",INDIRECT("'SorP'!$A$"&amp;MATCH($J573,SorP!$B$1:$B$6230,0))))</f>
        <v/>
      </c>
      <c r="U573" s="238"/>
      <c r="V573" s="270" t="e">
        <f>IF(C573="",NA(),MATCH($B573&amp;$C573,'Smelter Look-up'!$J:$J,0))</f>
        <v>#N/A</v>
      </c>
      <c r="W573" s="271"/>
      <c r="X573" s="271">
        <f t="shared" ca="1" si="13"/>
        <v>0</v>
      </c>
      <c r="Y573" s="271"/>
      <c r="Z573" s="271"/>
      <c r="AB573" s="273" t="str">
        <f t="shared" si="14"/>
        <v/>
      </c>
    </row>
    <row r="574" spans="1:28" s="272" customFormat="1" ht="20">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ca="1" si="12"/>
        <v/>
      </c>
      <c r="T574" s="222" t="str">
        <f ca="1">IF(B574="","",IF(ISERROR(MATCH($J574,SorP!$B$1:$B$6230,0)),"",INDIRECT("'SorP'!$A$"&amp;MATCH($J574,SorP!$B$1:$B$6230,0))))</f>
        <v/>
      </c>
      <c r="U574" s="238"/>
      <c r="V574" s="270" t="e">
        <f>IF(C574="",NA(),MATCH($B574&amp;$C574,'Smelter Look-up'!$J:$J,0))</f>
        <v>#N/A</v>
      </c>
      <c r="W574" s="271"/>
      <c r="X574" s="271">
        <f t="shared" ca="1" si="13"/>
        <v>0</v>
      </c>
      <c r="Y574" s="271"/>
      <c r="Z574" s="271"/>
      <c r="AB574" s="273" t="str">
        <f t="shared" si="14"/>
        <v/>
      </c>
    </row>
    <row r="575" spans="1:28" s="272" customFormat="1" ht="20">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t="shared" ca="1" si="12"/>
        <v/>
      </c>
      <c r="T575" s="222" t="str">
        <f ca="1">IF(B575="","",IF(ISERROR(MATCH($J575,SorP!$B$1:$B$6230,0)),"",INDIRECT("'SorP'!$A$"&amp;MATCH($J575,SorP!$B$1:$B$6230,0))))</f>
        <v/>
      </c>
      <c r="U575" s="238"/>
      <c r="V575" s="270" t="e">
        <f>IF(C575="",NA(),MATCH($B575&amp;$C575,'Smelter Look-up'!$J:$J,0))</f>
        <v>#N/A</v>
      </c>
      <c r="W575" s="271"/>
      <c r="X575" s="271">
        <f t="shared" ca="1" si="13"/>
        <v>0</v>
      </c>
      <c r="Y575" s="271"/>
      <c r="Z575" s="271"/>
      <c r="AB575" s="273" t="str">
        <f t="shared" si="14"/>
        <v/>
      </c>
    </row>
    <row r="576" spans="1:28" s="272" customFormat="1" ht="20">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t="shared" ca="1" si="12"/>
        <v/>
      </c>
      <c r="T576" s="222" t="str">
        <f ca="1">IF(B576="","",IF(ISERROR(MATCH($J576,SorP!$B$1:$B$6230,0)),"",INDIRECT("'SorP'!$A$"&amp;MATCH($J576,SorP!$B$1:$B$6230,0))))</f>
        <v/>
      </c>
      <c r="U576" s="238"/>
      <c r="V576" s="270" t="e">
        <f>IF(C576="",NA(),MATCH($B576&amp;$C576,'Smelter Look-up'!$J:$J,0))</f>
        <v>#N/A</v>
      </c>
      <c r="W576" s="271"/>
      <c r="X576" s="271">
        <f t="shared" ca="1" si="13"/>
        <v>0</v>
      </c>
      <c r="Y576" s="271"/>
      <c r="Z576" s="271"/>
      <c r="AB576" s="273" t="str">
        <f t="shared" si="14"/>
        <v/>
      </c>
    </row>
    <row r="577" spans="1:28" s="272" customFormat="1" ht="20">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t="shared" ca="1" si="12"/>
        <v/>
      </c>
      <c r="T577" s="222" t="str">
        <f ca="1">IF(B577="","",IF(ISERROR(MATCH($J577,SorP!$B$1:$B$6230,0)),"",INDIRECT("'SorP'!$A$"&amp;MATCH($J577,SorP!$B$1:$B$6230,0))))</f>
        <v/>
      </c>
      <c r="U577" s="238"/>
      <c r="V577" s="270" t="e">
        <f>IF(C577="",NA(),MATCH($B577&amp;$C577,'Smelter Look-up'!$J:$J,0))</f>
        <v>#N/A</v>
      </c>
      <c r="W577" s="271"/>
      <c r="X577" s="271">
        <f t="shared" ca="1" si="13"/>
        <v>0</v>
      </c>
      <c r="Y577" s="271"/>
      <c r="Z577" s="271"/>
      <c r="AB577" s="273" t="str">
        <f t="shared" si="14"/>
        <v/>
      </c>
    </row>
    <row r="578" spans="1:28" s="272" customFormat="1" ht="20">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t="shared" ca="1" si="12"/>
        <v/>
      </c>
      <c r="T578" s="222" t="str">
        <f ca="1">IF(B578="","",IF(ISERROR(MATCH($J578,SorP!$B$1:$B$6230,0)),"",INDIRECT("'SorP'!$A$"&amp;MATCH($J578,SorP!$B$1:$B$6230,0))))</f>
        <v/>
      </c>
      <c r="U578" s="238"/>
      <c r="V578" s="270" t="e">
        <f>IF(C578="",NA(),MATCH($B578&amp;$C578,'Smelter Look-up'!$J:$J,0))</f>
        <v>#N/A</v>
      </c>
      <c r="W578" s="271"/>
      <c r="X578" s="271">
        <f t="shared" ca="1" si="13"/>
        <v>0</v>
      </c>
      <c r="Y578" s="271"/>
      <c r="Z578" s="271"/>
      <c r="AB578" s="273" t="str">
        <f t="shared" si="14"/>
        <v/>
      </c>
    </row>
    <row r="579" spans="1:28" s="272" customFormat="1" ht="20">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t="shared" ca="1" si="12"/>
        <v/>
      </c>
      <c r="T579" s="222" t="str">
        <f ca="1">IF(B579="","",IF(ISERROR(MATCH($J579,SorP!$B$1:$B$6230,0)),"",INDIRECT("'SorP'!$A$"&amp;MATCH($J579,SorP!$B$1:$B$6230,0))))</f>
        <v/>
      </c>
      <c r="U579" s="238"/>
      <c r="V579" s="270" t="e">
        <f>IF(C579="",NA(),MATCH($B579&amp;$C579,'Smelter Look-up'!$J:$J,0))</f>
        <v>#N/A</v>
      </c>
      <c r="W579" s="271"/>
      <c r="X579" s="271">
        <f t="shared" ca="1" si="13"/>
        <v>0</v>
      </c>
      <c r="Y579" s="271"/>
      <c r="Z579" s="271"/>
      <c r="AB579" s="273" t="str">
        <f t="shared" si="14"/>
        <v/>
      </c>
    </row>
    <row r="580" spans="1:28" s="272" customFormat="1" ht="20">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t="shared" ref="S580" ca="1" si="15">IF(B580="","",IF(ISERROR(MATCH($E580,CL,0)),"Unknown",INDIRECT("'C'!$A$"&amp;MATCH($E580,CL,0)+1)))</f>
        <v/>
      </c>
      <c r="T580" s="222" t="str">
        <f ca="1">IF(B580="","",IF(ISERROR(MATCH($J580,SorP!$B$1:$B$6230,0)),"",INDIRECT("'SorP'!$A$"&amp;MATCH($J580,SorP!$B$1:$B$6230,0))))</f>
        <v/>
      </c>
      <c r="U580" s="238"/>
      <c r="V580" s="270" t="e">
        <f>IF(C580="",NA(),MATCH($B580&amp;$C580,'Smelter Look-up'!$J:$J,0))</f>
        <v>#N/A</v>
      </c>
      <c r="W580" s="271"/>
      <c r="X580" s="271">
        <f t="shared" ref="X580" ca="1" si="16">IF(AND(C580="Smelter not listed",OR(LEN(D580)=0,LEN(E580)=0)),1,0)</f>
        <v>0</v>
      </c>
      <c r="Y580" s="271"/>
      <c r="Z580" s="271"/>
      <c r="AB580" s="273" t="str">
        <f t="shared" ref="AB580" si="17">B580&amp;C580</f>
        <v/>
      </c>
    </row>
    <row r="581" spans="1:28" s="272" customFormat="1" ht="20">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ca="1">IF(B581="","",IF(ISERROR(MATCH($E581,CL,0)),"Unknown",INDIRECT("'C'!$A$"&amp;MATCH($E581,CL,0)+1)))</f>
        <v/>
      </c>
      <c r="T581" s="222" t="str">
        <f ca="1">IF(B581="","",IF(ISERROR(MATCH($J581,SorP!$B$1:$B$6230,0)),"",INDIRECT("'SorP'!$A$"&amp;MATCH($J581,SorP!$B$1:$B$6230,0))))</f>
        <v/>
      </c>
      <c r="U581" s="238"/>
      <c r="V581" s="270" t="e">
        <f>IF(C581="",NA(),MATCH($B581&amp;$C581,'Smelter Look-up'!$J:$J,0))</f>
        <v>#N/A</v>
      </c>
      <c r="W581" s="271"/>
      <c r="X581" s="271">
        <f ca="1">IF(AND(C581="Smelter not listed",OR(LEN(D581)=0,LEN(E581)=0)),1,0)</f>
        <v>0</v>
      </c>
      <c r="Y581" s="271"/>
      <c r="Z581" s="271"/>
      <c r="AB581" s="273" t="str">
        <f>B581&amp;C581</f>
        <v/>
      </c>
    </row>
    <row r="582" spans="1:28" s="272" customFormat="1" ht="20">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ca="1">IF(B582="","",IF(ISERROR(MATCH($E582,CL,0)),"Unknown",INDIRECT("'C'!$A$"&amp;MATCH($E582,CL,0)+1)))</f>
        <v/>
      </c>
      <c r="T582" s="222" t="str">
        <f ca="1">IF(B582="","",IF(ISERROR(MATCH($J582,SorP!$B$1:$B$6230,0)),"",INDIRECT("'SorP'!$A$"&amp;MATCH($J582,SorP!$B$1:$B$6230,0))))</f>
        <v/>
      </c>
      <c r="U582" s="238"/>
      <c r="V582" s="270" t="e">
        <f>IF(C582="",NA(),MATCH($B582&amp;$C582,'Smelter Look-up'!$J:$J,0))</f>
        <v>#N/A</v>
      </c>
      <c r="W582" s="271"/>
      <c r="X582" s="271">
        <f ca="1">IF(AND(C582="Smelter not listed",OR(LEN(D582)=0,LEN(E582)=0)),1,0)</f>
        <v>0</v>
      </c>
      <c r="Y582" s="271"/>
      <c r="Z582" s="271"/>
      <c r="AB582" s="273" t="str">
        <f>B582&amp;C582</f>
        <v/>
      </c>
    </row>
    <row r="583" spans="1:28" s="272" customFormat="1" ht="20">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ca="1">IF(B583="","",IF(ISERROR(MATCH($E583,CL,0)),"Unknown",INDIRECT("'C'!$A$"&amp;MATCH($E583,CL,0)+1)))</f>
        <v/>
      </c>
      <c r="T583" s="222" t="str">
        <f ca="1">IF(B583="","",IF(ISERROR(MATCH($J583,SorP!$B$1:$B$6230,0)),"",INDIRECT("'SorP'!$A$"&amp;MATCH($J583,SorP!$B$1:$B$6230,0))))</f>
        <v/>
      </c>
      <c r="U583" s="238"/>
      <c r="V583" s="270" t="e">
        <f>IF(C583="",NA(),MATCH($B583&amp;$C583,'Smelter Look-up'!$J:$J,0))</f>
        <v>#N/A</v>
      </c>
      <c r="W583" s="271"/>
      <c r="X583" s="271">
        <f ca="1">IF(AND(C583="Smelter not listed",OR(LEN(D583)=0,LEN(E583)=0)),1,0)</f>
        <v>0</v>
      </c>
      <c r="Y583" s="271"/>
      <c r="Z583" s="271"/>
      <c r="AB583" s="273" t="str">
        <f>B583&amp;C583</f>
        <v/>
      </c>
    </row>
    <row r="584" spans="1:28" s="272" customFormat="1" ht="20">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ca="1">IF(B584="","",IF(ISERROR(MATCH($E584,CL,0)),"Unknown",INDIRECT("'C'!$A$"&amp;MATCH($E584,CL,0)+1)))</f>
        <v/>
      </c>
      <c r="T584" s="222" t="str">
        <f ca="1">IF(B584="","",IF(ISERROR(MATCH($J584,SorP!$B$1:$B$6230,0)),"",INDIRECT("'SorP'!$A$"&amp;MATCH($J584,SorP!$B$1:$B$6230,0))))</f>
        <v/>
      </c>
      <c r="U584" s="238"/>
      <c r="V584" s="270" t="e">
        <f>IF(C584="",NA(),MATCH($B584&amp;$C584,'Smelter Look-up'!$J:$J,0))</f>
        <v>#N/A</v>
      </c>
      <c r="W584" s="271"/>
      <c r="X584" s="271">
        <f ca="1">IF(AND(C584="Smelter not listed",OR(LEN(D584)=0,LEN(E584)=0)),1,0)</f>
        <v>0</v>
      </c>
      <c r="Y584" s="271"/>
      <c r="Z584" s="271"/>
      <c r="AB584" s="273" t="str">
        <f>B584&amp;C584</f>
        <v/>
      </c>
    </row>
    <row r="585" spans="1:28" s="272" customFormat="1" ht="20">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t="shared" ref="S585" ca="1" si="18">IF(B585="","",IF(ISERROR(MATCH($E585,CL,0)),"Unknown",INDIRECT("'C'!$A$"&amp;MATCH($E585,CL,0)+1)))</f>
        <v/>
      </c>
      <c r="T585" s="222" t="str">
        <f ca="1">IF(B585="","",IF(ISERROR(MATCH($J585,SorP!$B$1:$B$6230,0)),"",INDIRECT("'SorP'!$A$"&amp;MATCH($J585,SorP!$B$1:$B$6230,0))))</f>
        <v/>
      </c>
      <c r="U585" s="238"/>
      <c r="V585" s="270" t="e">
        <f>IF(C585="",NA(),MATCH($B585&amp;$C585,'Smelter Look-up'!$J:$J,0))</f>
        <v>#N/A</v>
      </c>
      <c r="W585" s="271"/>
      <c r="X585" s="271">
        <f t="shared" ref="X585" ca="1" si="19">IF(AND(C585="Smelter not listed",OR(LEN(D585)=0,LEN(E585)=0)),1,0)</f>
        <v>0</v>
      </c>
      <c r="Y585" s="271"/>
      <c r="Z585" s="271"/>
      <c r="AB585" s="273" t="str">
        <f t="shared" ref="AB585" si="20">B585&amp;C585</f>
        <v/>
      </c>
    </row>
    <row r="586" spans="1:28" s="272" customFormat="1" ht="20">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ref="S586:S633" ca="1" si="21">IF(B586="","",IF(ISERROR(MATCH($E586,CL,0)),"Unknown",INDIRECT("'C'!$A$"&amp;MATCH($E586,CL,0)+1)))</f>
        <v/>
      </c>
      <c r="T586" s="222" t="str">
        <f ca="1">IF(B586="","",IF(ISERROR(MATCH($J586,SorP!$B$1:$B$6230,0)),"",INDIRECT("'SorP'!$A$"&amp;MATCH($J586,SorP!$B$1:$B$6230,0))))</f>
        <v/>
      </c>
      <c r="U586" s="238"/>
      <c r="V586" s="270" t="e">
        <f>IF(C586="",NA(),MATCH($B586&amp;$C586,'Smelter Look-up'!$J:$J,0))</f>
        <v>#N/A</v>
      </c>
      <c r="W586" s="271"/>
      <c r="X586" s="271">
        <f t="shared" ref="X586:X633" ca="1" si="22">IF(AND(C586="Smelter not listed",OR(LEN(D586)=0,LEN(E586)=0)),1,0)</f>
        <v>0</v>
      </c>
      <c r="Y586" s="271"/>
      <c r="Z586" s="271"/>
      <c r="AB586" s="273" t="str">
        <f t="shared" ref="AB586:AB633" si="23">B586&amp;C586</f>
        <v/>
      </c>
    </row>
    <row r="587" spans="1:28" s="272" customFormat="1" ht="20">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ca="1" si="21"/>
        <v/>
      </c>
      <c r="T587" s="222" t="str">
        <f ca="1">IF(B587="","",IF(ISERROR(MATCH($J587,SorP!$B$1:$B$6230,0)),"",INDIRECT("'SorP'!$A$"&amp;MATCH($J587,SorP!$B$1:$B$6230,0))))</f>
        <v/>
      </c>
      <c r="U587" s="238"/>
      <c r="V587" s="270" t="e">
        <f>IF(C587="",NA(),MATCH($B587&amp;$C587,'Smelter Look-up'!$J:$J,0))</f>
        <v>#N/A</v>
      </c>
      <c r="W587" s="271"/>
      <c r="X587" s="271">
        <f t="shared" ca="1" si="22"/>
        <v>0</v>
      </c>
      <c r="Y587" s="271"/>
      <c r="Z587" s="271"/>
      <c r="AB587" s="273" t="str">
        <f t="shared" si="23"/>
        <v/>
      </c>
    </row>
    <row r="588" spans="1:28" s="272" customFormat="1" ht="20">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21"/>
        <v/>
      </c>
      <c r="T588" s="222" t="str">
        <f ca="1">IF(B588="","",IF(ISERROR(MATCH($J588,SorP!$B$1:$B$6230,0)),"",INDIRECT("'SorP'!$A$"&amp;MATCH($J588,SorP!$B$1:$B$6230,0))))</f>
        <v/>
      </c>
      <c r="U588" s="238"/>
      <c r="V588" s="270" t="e">
        <f>IF(C588="",NA(),MATCH($B588&amp;$C588,'Smelter Look-up'!$J:$J,0))</f>
        <v>#N/A</v>
      </c>
      <c r="W588" s="271"/>
      <c r="X588" s="271">
        <f t="shared" ca="1" si="22"/>
        <v>0</v>
      </c>
      <c r="Y588" s="271"/>
      <c r="Z588" s="271"/>
      <c r="AB588" s="273" t="str">
        <f t="shared" si="23"/>
        <v/>
      </c>
    </row>
    <row r="589" spans="1:28" s="272" customFormat="1" ht="20">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21"/>
        <v/>
      </c>
      <c r="T589" s="222" t="str">
        <f ca="1">IF(B589="","",IF(ISERROR(MATCH($J589,SorP!$B$1:$B$6230,0)),"",INDIRECT("'SorP'!$A$"&amp;MATCH($J589,SorP!$B$1:$B$6230,0))))</f>
        <v/>
      </c>
      <c r="U589" s="238"/>
      <c r="V589" s="270" t="e">
        <f>IF(C589="",NA(),MATCH($B589&amp;$C589,'Smelter Look-up'!$J:$J,0))</f>
        <v>#N/A</v>
      </c>
      <c r="W589" s="271"/>
      <c r="X589" s="271">
        <f t="shared" ca="1" si="22"/>
        <v>0</v>
      </c>
      <c r="Y589" s="271"/>
      <c r="Z589" s="271"/>
      <c r="AB589" s="273" t="str">
        <f t="shared" si="23"/>
        <v/>
      </c>
    </row>
    <row r="590" spans="1:28" s="272" customFormat="1" ht="20">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21"/>
        <v/>
      </c>
      <c r="T590" s="222" t="str">
        <f ca="1">IF(B590="","",IF(ISERROR(MATCH($J590,SorP!$B$1:$B$6230,0)),"",INDIRECT("'SorP'!$A$"&amp;MATCH($J590,SorP!$B$1:$B$6230,0))))</f>
        <v/>
      </c>
      <c r="U590" s="238"/>
      <c r="V590" s="270" t="e">
        <f>IF(C590="",NA(),MATCH($B590&amp;$C590,'Smelter Look-up'!$J:$J,0))</f>
        <v>#N/A</v>
      </c>
      <c r="W590" s="271"/>
      <c r="X590" s="271">
        <f t="shared" ca="1" si="22"/>
        <v>0</v>
      </c>
      <c r="Y590" s="271"/>
      <c r="Z590" s="271"/>
      <c r="AB590" s="273" t="str">
        <f t="shared" si="23"/>
        <v/>
      </c>
    </row>
    <row r="591" spans="1:28" s="272" customFormat="1" ht="20">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21"/>
        <v/>
      </c>
      <c r="T591" s="222" t="str">
        <f ca="1">IF(B591="","",IF(ISERROR(MATCH($J591,SorP!$B$1:$B$6230,0)),"",INDIRECT("'SorP'!$A$"&amp;MATCH($J591,SorP!$B$1:$B$6230,0))))</f>
        <v/>
      </c>
      <c r="U591" s="238"/>
      <c r="V591" s="270" t="e">
        <f>IF(C591="",NA(),MATCH($B591&amp;$C591,'Smelter Look-up'!$J:$J,0))</f>
        <v>#N/A</v>
      </c>
      <c r="W591" s="271"/>
      <c r="X591" s="271">
        <f t="shared" ca="1" si="22"/>
        <v>0</v>
      </c>
      <c r="Y591" s="271"/>
      <c r="Z591" s="271"/>
      <c r="AB591" s="273" t="str">
        <f t="shared" si="23"/>
        <v/>
      </c>
    </row>
    <row r="592" spans="1:28" s="272" customFormat="1" ht="20">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21"/>
        <v/>
      </c>
      <c r="T592" s="222" t="str">
        <f ca="1">IF(B592="","",IF(ISERROR(MATCH($J592,SorP!$B$1:$B$6230,0)),"",INDIRECT("'SorP'!$A$"&amp;MATCH($J592,SorP!$B$1:$B$6230,0))))</f>
        <v/>
      </c>
      <c r="U592" s="238"/>
      <c r="V592" s="270" t="e">
        <f>IF(C592="",NA(),MATCH($B592&amp;$C592,'Smelter Look-up'!$J:$J,0))</f>
        <v>#N/A</v>
      </c>
      <c r="W592" s="271"/>
      <c r="X592" s="271">
        <f t="shared" ca="1" si="22"/>
        <v>0</v>
      </c>
      <c r="Y592" s="271"/>
      <c r="Z592" s="271"/>
      <c r="AB592" s="273" t="str">
        <f t="shared" si="23"/>
        <v/>
      </c>
    </row>
    <row r="593" spans="1:28" s="272" customFormat="1" ht="20">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ca="1" si="21"/>
        <v/>
      </c>
      <c r="T593" s="222" t="str">
        <f ca="1">IF(B593="","",IF(ISERROR(MATCH($J593,SorP!$B$1:$B$6230,0)),"",INDIRECT("'SorP'!$A$"&amp;MATCH($J593,SorP!$B$1:$B$6230,0))))</f>
        <v/>
      </c>
      <c r="U593" s="238"/>
      <c r="V593" s="270" t="e">
        <f>IF(C593="",NA(),MATCH($B593&amp;$C593,'Smelter Look-up'!$J:$J,0))</f>
        <v>#N/A</v>
      </c>
      <c r="W593" s="271"/>
      <c r="X593" s="271">
        <f t="shared" ca="1" si="22"/>
        <v>0</v>
      </c>
      <c r="Y593" s="271"/>
      <c r="Z593" s="271"/>
      <c r="AB593" s="273" t="str">
        <f t="shared" si="23"/>
        <v/>
      </c>
    </row>
    <row r="594" spans="1:28" s="272" customFormat="1" ht="20">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ca="1" si="21"/>
        <v/>
      </c>
      <c r="T594" s="222" t="str">
        <f ca="1">IF(B594="","",IF(ISERROR(MATCH($J594,SorP!$B$1:$B$6230,0)),"",INDIRECT("'SorP'!$A$"&amp;MATCH($J594,SorP!$B$1:$B$6230,0))))</f>
        <v/>
      </c>
      <c r="U594" s="238"/>
      <c r="V594" s="270" t="e">
        <f>IF(C594="",NA(),MATCH($B594&amp;$C594,'Smelter Look-up'!$J:$J,0))</f>
        <v>#N/A</v>
      </c>
      <c r="W594" s="271"/>
      <c r="X594" s="271">
        <f t="shared" ca="1" si="22"/>
        <v>0</v>
      </c>
      <c r="Y594" s="271"/>
      <c r="Z594" s="271"/>
      <c r="AB594" s="273" t="str">
        <f t="shared" si="23"/>
        <v/>
      </c>
    </row>
    <row r="595" spans="1:28" s="272" customFormat="1" ht="20">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21"/>
        <v/>
      </c>
      <c r="T595" s="222" t="str">
        <f ca="1">IF(B595="","",IF(ISERROR(MATCH($J595,SorP!$B$1:$B$6230,0)),"",INDIRECT("'SorP'!$A$"&amp;MATCH($J595,SorP!$B$1:$B$6230,0))))</f>
        <v/>
      </c>
      <c r="U595" s="238"/>
      <c r="V595" s="270" t="e">
        <f>IF(C595="",NA(),MATCH($B595&amp;$C595,'Smelter Look-up'!$J:$J,0))</f>
        <v>#N/A</v>
      </c>
      <c r="W595" s="271"/>
      <c r="X595" s="271">
        <f t="shared" ca="1" si="22"/>
        <v>0</v>
      </c>
      <c r="Y595" s="271"/>
      <c r="Z595" s="271"/>
      <c r="AB595" s="273" t="str">
        <f t="shared" si="23"/>
        <v/>
      </c>
    </row>
    <row r="596" spans="1:28" s="272" customFormat="1" ht="20">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21"/>
        <v/>
      </c>
      <c r="T596" s="222" t="str">
        <f ca="1">IF(B596="","",IF(ISERROR(MATCH($J596,SorP!$B$1:$B$6230,0)),"",INDIRECT("'SorP'!$A$"&amp;MATCH($J596,SorP!$B$1:$B$6230,0))))</f>
        <v/>
      </c>
      <c r="U596" s="238"/>
      <c r="V596" s="270" t="e">
        <f>IF(C596="",NA(),MATCH($B596&amp;$C596,'Smelter Look-up'!$J:$J,0))</f>
        <v>#N/A</v>
      </c>
      <c r="W596" s="271"/>
      <c r="X596" s="271">
        <f t="shared" ca="1" si="22"/>
        <v>0</v>
      </c>
      <c r="Y596" s="271"/>
      <c r="Z596" s="271"/>
      <c r="AB596" s="273" t="str">
        <f t="shared" si="23"/>
        <v/>
      </c>
    </row>
    <row r="597" spans="1:28" s="272" customFormat="1" ht="20">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21"/>
        <v/>
      </c>
      <c r="T597" s="222" t="str">
        <f ca="1">IF(B597="","",IF(ISERROR(MATCH($J597,SorP!$B$1:$B$6230,0)),"",INDIRECT("'SorP'!$A$"&amp;MATCH($J597,SorP!$B$1:$B$6230,0))))</f>
        <v/>
      </c>
      <c r="U597" s="238"/>
      <c r="V597" s="270" t="e">
        <f>IF(C597="",NA(),MATCH($B597&amp;$C597,'Smelter Look-up'!$J:$J,0))</f>
        <v>#N/A</v>
      </c>
      <c r="W597" s="271"/>
      <c r="X597" s="271">
        <f t="shared" ca="1" si="22"/>
        <v>0</v>
      </c>
      <c r="Y597" s="271"/>
      <c r="Z597" s="271"/>
      <c r="AB597" s="273" t="str">
        <f t="shared" si="23"/>
        <v/>
      </c>
    </row>
    <row r="598" spans="1:28" s="272" customFormat="1" ht="20">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21"/>
        <v/>
      </c>
      <c r="T598" s="222" t="str">
        <f ca="1">IF(B598="","",IF(ISERROR(MATCH($J598,SorP!$B$1:$B$6230,0)),"",INDIRECT("'SorP'!$A$"&amp;MATCH($J598,SorP!$B$1:$B$6230,0))))</f>
        <v/>
      </c>
      <c r="U598" s="238"/>
      <c r="V598" s="270" t="e">
        <f>IF(C598="",NA(),MATCH($B598&amp;$C598,'Smelter Look-up'!$J:$J,0))</f>
        <v>#N/A</v>
      </c>
      <c r="W598" s="271"/>
      <c r="X598" s="271">
        <f t="shared" ca="1" si="22"/>
        <v>0</v>
      </c>
      <c r="Y598" s="271"/>
      <c r="Z598" s="271"/>
      <c r="AB598" s="273" t="str">
        <f t="shared" si="23"/>
        <v/>
      </c>
    </row>
    <row r="599" spans="1:28" s="272" customFormat="1" ht="20">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21"/>
        <v/>
      </c>
      <c r="T599" s="222" t="str">
        <f ca="1">IF(B599="","",IF(ISERROR(MATCH($J599,SorP!$B$1:$B$6230,0)),"",INDIRECT("'SorP'!$A$"&amp;MATCH($J599,SorP!$B$1:$B$6230,0))))</f>
        <v/>
      </c>
      <c r="U599" s="238"/>
      <c r="V599" s="270" t="e">
        <f>IF(C599="",NA(),MATCH($B599&amp;$C599,'Smelter Look-up'!$J:$J,0))</f>
        <v>#N/A</v>
      </c>
      <c r="W599" s="271"/>
      <c r="X599" s="271">
        <f t="shared" ca="1" si="22"/>
        <v>0</v>
      </c>
      <c r="Y599" s="271"/>
      <c r="Z599" s="271"/>
      <c r="AB599" s="273" t="str">
        <f t="shared" si="23"/>
        <v/>
      </c>
    </row>
    <row r="600" spans="1:28" s="272" customFormat="1" ht="20">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21"/>
        <v/>
      </c>
      <c r="T600" s="222" t="str">
        <f ca="1">IF(B600="","",IF(ISERROR(MATCH($J600,SorP!$B$1:$B$6230,0)),"",INDIRECT("'SorP'!$A$"&amp;MATCH($J600,SorP!$B$1:$B$6230,0))))</f>
        <v/>
      </c>
      <c r="U600" s="238"/>
      <c r="V600" s="270" t="e">
        <f>IF(C600="",NA(),MATCH($B600&amp;$C600,'Smelter Look-up'!$J:$J,0))</f>
        <v>#N/A</v>
      </c>
      <c r="W600" s="271"/>
      <c r="X600" s="271">
        <f t="shared" ca="1" si="22"/>
        <v>0</v>
      </c>
      <c r="Y600" s="271"/>
      <c r="Z600" s="271"/>
      <c r="AB600" s="273" t="str">
        <f t="shared" si="23"/>
        <v/>
      </c>
    </row>
    <row r="601" spans="1:28" s="272" customFormat="1" ht="20">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21"/>
        <v/>
      </c>
      <c r="T601" s="222" t="str">
        <f ca="1">IF(B601="","",IF(ISERROR(MATCH($J601,SorP!$B$1:$B$6230,0)),"",INDIRECT("'SorP'!$A$"&amp;MATCH($J601,SorP!$B$1:$B$6230,0))))</f>
        <v/>
      </c>
      <c r="U601" s="238"/>
      <c r="V601" s="270" t="e">
        <f>IF(C601="",NA(),MATCH($B601&amp;$C601,'Smelter Look-up'!$J:$J,0))</f>
        <v>#N/A</v>
      </c>
      <c r="W601" s="271"/>
      <c r="X601" s="271">
        <f t="shared" ca="1" si="22"/>
        <v>0</v>
      </c>
      <c r="Y601" s="271"/>
      <c r="Z601" s="271"/>
      <c r="AB601" s="273" t="str">
        <f t="shared" si="23"/>
        <v/>
      </c>
    </row>
    <row r="602" spans="1:28" s="272" customFormat="1" ht="20">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21"/>
        <v/>
      </c>
      <c r="T602" s="222" t="str">
        <f ca="1">IF(B602="","",IF(ISERROR(MATCH($J602,SorP!$B$1:$B$6230,0)),"",INDIRECT("'SorP'!$A$"&amp;MATCH($J602,SorP!$B$1:$B$6230,0))))</f>
        <v/>
      </c>
      <c r="U602" s="238"/>
      <c r="V602" s="270" t="e">
        <f>IF(C602="",NA(),MATCH($B602&amp;$C602,'Smelter Look-up'!$J:$J,0))</f>
        <v>#N/A</v>
      </c>
      <c r="W602" s="271"/>
      <c r="X602" s="271">
        <f t="shared" ca="1" si="22"/>
        <v>0</v>
      </c>
      <c r="Y602" s="271"/>
      <c r="Z602" s="271"/>
      <c r="AB602" s="273" t="str">
        <f t="shared" si="23"/>
        <v/>
      </c>
    </row>
    <row r="603" spans="1:28" s="272" customFormat="1" ht="20">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21"/>
        <v/>
      </c>
      <c r="T603" s="222" t="str">
        <f ca="1">IF(B603="","",IF(ISERROR(MATCH($J603,SorP!$B$1:$B$6230,0)),"",INDIRECT("'SorP'!$A$"&amp;MATCH($J603,SorP!$B$1:$B$6230,0))))</f>
        <v/>
      </c>
      <c r="U603" s="238"/>
      <c r="V603" s="270" t="e">
        <f>IF(C603="",NA(),MATCH($B603&amp;$C603,'Smelter Look-up'!$J:$J,0))</f>
        <v>#N/A</v>
      </c>
      <c r="W603" s="271"/>
      <c r="X603" s="271">
        <f t="shared" ca="1" si="22"/>
        <v>0</v>
      </c>
      <c r="Y603" s="271"/>
      <c r="Z603" s="271"/>
      <c r="AB603" s="273" t="str">
        <f t="shared" si="23"/>
        <v/>
      </c>
    </row>
    <row r="604" spans="1:28" s="272" customFormat="1" ht="20">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21"/>
        <v/>
      </c>
      <c r="T604" s="222" t="str">
        <f ca="1">IF(B604="","",IF(ISERROR(MATCH($J604,SorP!$B$1:$B$6230,0)),"",INDIRECT("'SorP'!$A$"&amp;MATCH($J604,SorP!$B$1:$B$6230,0))))</f>
        <v/>
      </c>
      <c r="U604" s="238"/>
      <c r="V604" s="270" t="e">
        <f>IF(C604="",NA(),MATCH($B604&amp;$C604,'Smelter Look-up'!$J:$J,0))</f>
        <v>#N/A</v>
      </c>
      <c r="W604" s="271"/>
      <c r="X604" s="271">
        <f t="shared" ca="1" si="22"/>
        <v>0</v>
      </c>
      <c r="Y604" s="271"/>
      <c r="Z604" s="271"/>
      <c r="AB604" s="273" t="str">
        <f t="shared" si="23"/>
        <v/>
      </c>
    </row>
    <row r="605" spans="1:28" s="272" customFormat="1" ht="20">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21"/>
        <v/>
      </c>
      <c r="T605" s="222" t="str">
        <f ca="1">IF(B605="","",IF(ISERROR(MATCH($J605,SorP!$B$1:$B$6230,0)),"",INDIRECT("'SorP'!$A$"&amp;MATCH($J605,SorP!$B$1:$B$6230,0))))</f>
        <v/>
      </c>
      <c r="U605" s="238"/>
      <c r="V605" s="270" t="e">
        <f>IF(C605="",NA(),MATCH($B605&amp;$C605,'Smelter Look-up'!$J:$J,0))</f>
        <v>#N/A</v>
      </c>
      <c r="W605" s="271"/>
      <c r="X605" s="271">
        <f t="shared" ca="1" si="22"/>
        <v>0</v>
      </c>
      <c r="Y605" s="271"/>
      <c r="Z605" s="271"/>
      <c r="AB605" s="273" t="str">
        <f t="shared" si="23"/>
        <v/>
      </c>
    </row>
    <row r="606" spans="1:28" s="272" customFormat="1" ht="20">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21"/>
        <v/>
      </c>
      <c r="T606" s="222" t="str">
        <f ca="1">IF(B606="","",IF(ISERROR(MATCH($J606,SorP!$B$1:$B$6230,0)),"",INDIRECT("'SorP'!$A$"&amp;MATCH($J606,SorP!$B$1:$B$6230,0))))</f>
        <v/>
      </c>
      <c r="U606" s="238"/>
      <c r="V606" s="270" t="e">
        <f>IF(C606="",NA(),MATCH($B606&amp;$C606,'Smelter Look-up'!$J:$J,0))</f>
        <v>#N/A</v>
      </c>
      <c r="W606" s="271"/>
      <c r="X606" s="271">
        <f t="shared" ca="1" si="22"/>
        <v>0</v>
      </c>
      <c r="Y606" s="271"/>
      <c r="Z606" s="271"/>
      <c r="AB606" s="273" t="str">
        <f t="shared" si="23"/>
        <v/>
      </c>
    </row>
    <row r="607" spans="1:28" s="272" customFormat="1" ht="20">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21"/>
        <v/>
      </c>
      <c r="T607" s="222" t="str">
        <f ca="1">IF(B607="","",IF(ISERROR(MATCH($J607,SorP!$B$1:$B$6230,0)),"",INDIRECT("'SorP'!$A$"&amp;MATCH($J607,SorP!$B$1:$B$6230,0))))</f>
        <v/>
      </c>
      <c r="U607" s="238"/>
      <c r="V607" s="270" t="e">
        <f>IF(C607="",NA(),MATCH($B607&amp;$C607,'Smelter Look-up'!$J:$J,0))</f>
        <v>#N/A</v>
      </c>
      <c r="W607" s="271"/>
      <c r="X607" s="271">
        <f t="shared" ca="1" si="22"/>
        <v>0</v>
      </c>
      <c r="Y607" s="271"/>
      <c r="Z607" s="271"/>
      <c r="AB607" s="273" t="str">
        <f t="shared" si="23"/>
        <v/>
      </c>
    </row>
    <row r="608" spans="1:28" s="272" customFormat="1" ht="20">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21"/>
        <v/>
      </c>
      <c r="T608" s="222" t="str">
        <f ca="1">IF(B608="","",IF(ISERROR(MATCH($J608,SorP!$B$1:$B$6230,0)),"",INDIRECT("'SorP'!$A$"&amp;MATCH($J608,SorP!$B$1:$B$6230,0))))</f>
        <v/>
      </c>
      <c r="U608" s="238"/>
      <c r="V608" s="270" t="e">
        <f>IF(C608="",NA(),MATCH($B608&amp;$C608,'Smelter Look-up'!$J:$J,0))</f>
        <v>#N/A</v>
      </c>
      <c r="W608" s="271"/>
      <c r="X608" s="271">
        <f t="shared" ca="1" si="22"/>
        <v>0</v>
      </c>
      <c r="Y608" s="271"/>
      <c r="Z608" s="271"/>
      <c r="AB608" s="273" t="str">
        <f t="shared" si="23"/>
        <v/>
      </c>
    </row>
    <row r="609" spans="1:28" s="272" customFormat="1" ht="20">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21"/>
        <v/>
      </c>
      <c r="T609" s="222" t="str">
        <f ca="1">IF(B609="","",IF(ISERROR(MATCH($J609,SorP!$B$1:$B$6230,0)),"",INDIRECT("'SorP'!$A$"&amp;MATCH($J609,SorP!$B$1:$B$6230,0))))</f>
        <v/>
      </c>
      <c r="U609" s="238"/>
      <c r="V609" s="270" t="e">
        <f>IF(C609="",NA(),MATCH($B609&amp;$C609,'Smelter Look-up'!$J:$J,0))</f>
        <v>#N/A</v>
      </c>
      <c r="W609" s="271"/>
      <c r="X609" s="271">
        <f t="shared" ca="1" si="22"/>
        <v>0</v>
      </c>
      <c r="Y609" s="271"/>
      <c r="Z609" s="271"/>
      <c r="AB609" s="273" t="str">
        <f t="shared" si="23"/>
        <v/>
      </c>
    </row>
    <row r="610" spans="1:28" s="272" customFormat="1" ht="20">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21"/>
        <v/>
      </c>
      <c r="T610" s="222" t="str">
        <f ca="1">IF(B610="","",IF(ISERROR(MATCH($J610,SorP!$B$1:$B$6230,0)),"",INDIRECT("'SorP'!$A$"&amp;MATCH($J610,SorP!$B$1:$B$6230,0))))</f>
        <v/>
      </c>
      <c r="U610" s="238"/>
      <c r="V610" s="270" t="e">
        <f>IF(C610="",NA(),MATCH($B610&amp;$C610,'Smelter Look-up'!$J:$J,0))</f>
        <v>#N/A</v>
      </c>
      <c r="W610" s="271"/>
      <c r="X610" s="271">
        <f t="shared" ca="1" si="22"/>
        <v>0</v>
      </c>
      <c r="Y610" s="271"/>
      <c r="Z610" s="271"/>
      <c r="AB610" s="273" t="str">
        <f t="shared" si="23"/>
        <v/>
      </c>
    </row>
    <row r="611" spans="1:28" s="272" customFormat="1" ht="20">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21"/>
        <v/>
      </c>
      <c r="T611" s="222" t="str">
        <f ca="1">IF(B611="","",IF(ISERROR(MATCH($J611,SorP!$B$1:$B$6230,0)),"",INDIRECT("'SorP'!$A$"&amp;MATCH($J611,SorP!$B$1:$B$6230,0))))</f>
        <v/>
      </c>
      <c r="U611" s="238"/>
      <c r="V611" s="270" t="e">
        <f>IF(C611="",NA(),MATCH($B611&amp;$C611,'Smelter Look-up'!$J:$J,0))</f>
        <v>#N/A</v>
      </c>
      <c r="W611" s="271"/>
      <c r="X611" s="271">
        <f t="shared" ca="1" si="22"/>
        <v>0</v>
      </c>
      <c r="Y611" s="271"/>
      <c r="Z611" s="271"/>
      <c r="AB611" s="273" t="str">
        <f t="shared" si="23"/>
        <v/>
      </c>
    </row>
    <row r="612" spans="1:28" s="272" customFormat="1" ht="20">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21"/>
        <v/>
      </c>
      <c r="T612" s="222" t="str">
        <f ca="1">IF(B612="","",IF(ISERROR(MATCH($J612,SorP!$B$1:$B$6230,0)),"",INDIRECT("'SorP'!$A$"&amp;MATCH($J612,SorP!$B$1:$B$6230,0))))</f>
        <v/>
      </c>
      <c r="U612" s="238"/>
      <c r="V612" s="270" t="e">
        <f>IF(C612="",NA(),MATCH($B612&amp;$C612,'Smelter Look-up'!$J:$J,0))</f>
        <v>#N/A</v>
      </c>
      <c r="W612" s="271"/>
      <c r="X612" s="271">
        <f t="shared" ca="1" si="22"/>
        <v>0</v>
      </c>
      <c r="Y612" s="271"/>
      <c r="Z612" s="271"/>
      <c r="AB612" s="273" t="str">
        <f t="shared" si="23"/>
        <v/>
      </c>
    </row>
    <row r="613" spans="1:28" s="272" customFormat="1" ht="20">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21"/>
        <v/>
      </c>
      <c r="T613" s="222" t="str">
        <f ca="1">IF(B613="","",IF(ISERROR(MATCH($J613,SorP!$B$1:$B$6230,0)),"",INDIRECT("'SorP'!$A$"&amp;MATCH($J613,SorP!$B$1:$B$6230,0))))</f>
        <v/>
      </c>
      <c r="U613" s="238"/>
      <c r="V613" s="270" t="e">
        <f>IF(C613="",NA(),MATCH($B613&amp;$C613,'Smelter Look-up'!$J:$J,0))</f>
        <v>#N/A</v>
      </c>
      <c r="W613" s="271"/>
      <c r="X613" s="271">
        <f t="shared" ca="1" si="22"/>
        <v>0</v>
      </c>
      <c r="Y613" s="271"/>
      <c r="Z613" s="271"/>
      <c r="AB613" s="273" t="str">
        <f t="shared" si="23"/>
        <v/>
      </c>
    </row>
    <row r="614" spans="1:28" s="272" customFormat="1" ht="20">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21"/>
        <v/>
      </c>
      <c r="T614" s="222" t="str">
        <f ca="1">IF(B614="","",IF(ISERROR(MATCH($J614,SorP!$B$1:$B$6230,0)),"",INDIRECT("'SorP'!$A$"&amp;MATCH($J614,SorP!$B$1:$B$6230,0))))</f>
        <v/>
      </c>
      <c r="U614" s="238"/>
      <c r="V614" s="270" t="e">
        <f>IF(C614="",NA(),MATCH($B614&amp;$C614,'Smelter Look-up'!$J:$J,0))</f>
        <v>#N/A</v>
      </c>
      <c r="W614" s="271"/>
      <c r="X614" s="271">
        <f t="shared" ca="1" si="22"/>
        <v>0</v>
      </c>
      <c r="Y614" s="271"/>
      <c r="Z614" s="271"/>
      <c r="AB614" s="273" t="str">
        <f t="shared" si="23"/>
        <v/>
      </c>
    </row>
    <row r="615" spans="1:28" s="272" customFormat="1" ht="20">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21"/>
        <v/>
      </c>
      <c r="T615" s="222" t="str">
        <f ca="1">IF(B615="","",IF(ISERROR(MATCH($J615,SorP!$B$1:$B$6230,0)),"",INDIRECT("'SorP'!$A$"&amp;MATCH($J615,SorP!$B$1:$B$6230,0))))</f>
        <v/>
      </c>
      <c r="U615" s="238"/>
      <c r="V615" s="270" t="e">
        <f>IF(C615="",NA(),MATCH($B615&amp;$C615,'Smelter Look-up'!$J:$J,0))</f>
        <v>#N/A</v>
      </c>
      <c r="W615" s="271"/>
      <c r="X615" s="271">
        <f t="shared" ca="1" si="22"/>
        <v>0</v>
      </c>
      <c r="Y615" s="271"/>
      <c r="Z615" s="271"/>
      <c r="AB615" s="273" t="str">
        <f t="shared" si="23"/>
        <v/>
      </c>
    </row>
    <row r="616" spans="1:28" s="272" customFormat="1" ht="20">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21"/>
        <v/>
      </c>
      <c r="T616" s="222" t="str">
        <f ca="1">IF(B616="","",IF(ISERROR(MATCH($J616,SorP!$B$1:$B$6230,0)),"",INDIRECT("'SorP'!$A$"&amp;MATCH($J616,SorP!$B$1:$B$6230,0))))</f>
        <v/>
      </c>
      <c r="U616" s="238"/>
      <c r="V616" s="270" t="e">
        <f>IF(C616="",NA(),MATCH($B616&amp;$C616,'Smelter Look-up'!$J:$J,0))</f>
        <v>#N/A</v>
      </c>
      <c r="W616" s="271"/>
      <c r="X616" s="271">
        <f t="shared" ca="1" si="22"/>
        <v>0</v>
      </c>
      <c r="Y616" s="271"/>
      <c r="Z616" s="271"/>
      <c r="AB616" s="273" t="str">
        <f t="shared" si="23"/>
        <v/>
      </c>
    </row>
    <row r="617" spans="1:28" s="272" customFormat="1" ht="20">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21"/>
        <v/>
      </c>
      <c r="T617" s="222" t="str">
        <f ca="1">IF(B617="","",IF(ISERROR(MATCH($J617,SorP!$B$1:$B$6230,0)),"",INDIRECT("'SorP'!$A$"&amp;MATCH($J617,SorP!$B$1:$B$6230,0))))</f>
        <v/>
      </c>
      <c r="U617" s="238"/>
      <c r="V617" s="270" t="e">
        <f>IF(C617="",NA(),MATCH($B617&amp;$C617,'Smelter Look-up'!$J:$J,0))</f>
        <v>#N/A</v>
      </c>
      <c r="W617" s="271"/>
      <c r="X617" s="271">
        <f t="shared" ca="1" si="22"/>
        <v>0</v>
      </c>
      <c r="Y617" s="271"/>
      <c r="Z617" s="271"/>
      <c r="AB617" s="273" t="str">
        <f t="shared" si="23"/>
        <v/>
      </c>
    </row>
    <row r="618" spans="1:28" s="272" customFormat="1" ht="20">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21"/>
        <v/>
      </c>
      <c r="T618" s="222" t="str">
        <f ca="1">IF(B618="","",IF(ISERROR(MATCH($J618,SorP!$B$1:$B$6230,0)),"",INDIRECT("'SorP'!$A$"&amp;MATCH($J618,SorP!$B$1:$B$6230,0))))</f>
        <v/>
      </c>
      <c r="U618" s="238"/>
      <c r="V618" s="270" t="e">
        <f>IF(C618="",NA(),MATCH($B618&amp;$C618,'Smelter Look-up'!$J:$J,0))</f>
        <v>#N/A</v>
      </c>
      <c r="W618" s="271"/>
      <c r="X618" s="271">
        <f t="shared" ca="1" si="22"/>
        <v>0</v>
      </c>
      <c r="Y618" s="271"/>
      <c r="Z618" s="271"/>
      <c r="AB618" s="273" t="str">
        <f t="shared" si="23"/>
        <v/>
      </c>
    </row>
    <row r="619" spans="1:28" s="272" customFormat="1" ht="20">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21"/>
        <v/>
      </c>
      <c r="T619" s="222" t="str">
        <f ca="1">IF(B619="","",IF(ISERROR(MATCH($J619,SorP!$B$1:$B$6230,0)),"",INDIRECT("'SorP'!$A$"&amp;MATCH($J619,SorP!$B$1:$B$6230,0))))</f>
        <v/>
      </c>
      <c r="U619" s="238"/>
      <c r="V619" s="270" t="e">
        <f>IF(C619="",NA(),MATCH($B619&amp;$C619,'Smelter Look-up'!$J:$J,0))</f>
        <v>#N/A</v>
      </c>
      <c r="W619" s="271"/>
      <c r="X619" s="271">
        <f t="shared" ca="1" si="22"/>
        <v>0</v>
      </c>
      <c r="Y619" s="271"/>
      <c r="Z619" s="271"/>
      <c r="AB619" s="273" t="str">
        <f t="shared" si="23"/>
        <v/>
      </c>
    </row>
    <row r="620" spans="1:28" s="272" customFormat="1" ht="20">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21"/>
        <v/>
      </c>
      <c r="T620" s="222" t="str">
        <f ca="1">IF(B620="","",IF(ISERROR(MATCH($J620,SorP!$B$1:$B$6230,0)),"",INDIRECT("'SorP'!$A$"&amp;MATCH($J620,SorP!$B$1:$B$6230,0))))</f>
        <v/>
      </c>
      <c r="U620" s="238"/>
      <c r="V620" s="270" t="e">
        <f>IF(C620="",NA(),MATCH($B620&amp;$C620,'Smelter Look-up'!$J:$J,0))</f>
        <v>#N/A</v>
      </c>
      <c r="W620" s="271"/>
      <c r="X620" s="271">
        <f t="shared" ca="1" si="22"/>
        <v>0</v>
      </c>
      <c r="Y620" s="271"/>
      <c r="Z620" s="271"/>
      <c r="AB620" s="273" t="str">
        <f t="shared" si="23"/>
        <v/>
      </c>
    </row>
    <row r="621" spans="1:28" s="272" customFormat="1" ht="20">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21"/>
        <v/>
      </c>
      <c r="T621" s="222" t="str">
        <f ca="1">IF(B621="","",IF(ISERROR(MATCH($J621,SorP!$B$1:$B$6230,0)),"",INDIRECT("'SorP'!$A$"&amp;MATCH($J621,SorP!$B$1:$B$6230,0))))</f>
        <v/>
      </c>
      <c r="U621" s="238"/>
      <c r="V621" s="270" t="e">
        <f>IF(C621="",NA(),MATCH($B621&amp;$C621,'Smelter Look-up'!$J:$J,0))</f>
        <v>#N/A</v>
      </c>
      <c r="W621" s="271"/>
      <c r="X621" s="271">
        <f t="shared" ca="1" si="22"/>
        <v>0</v>
      </c>
      <c r="Y621" s="271"/>
      <c r="Z621" s="271"/>
      <c r="AB621" s="273" t="str">
        <f t="shared" si="23"/>
        <v/>
      </c>
    </row>
    <row r="622" spans="1:28" s="272" customFormat="1" ht="20">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21"/>
        <v/>
      </c>
      <c r="T622" s="222" t="str">
        <f ca="1">IF(B622="","",IF(ISERROR(MATCH($J622,SorP!$B$1:$B$6230,0)),"",INDIRECT("'SorP'!$A$"&amp;MATCH($J622,SorP!$B$1:$B$6230,0))))</f>
        <v/>
      </c>
      <c r="U622" s="238"/>
      <c r="V622" s="270" t="e">
        <f>IF(C622="",NA(),MATCH($B622&amp;$C622,'Smelter Look-up'!$J:$J,0))</f>
        <v>#N/A</v>
      </c>
      <c r="W622" s="271"/>
      <c r="X622" s="271">
        <f t="shared" ca="1" si="22"/>
        <v>0</v>
      </c>
      <c r="Y622" s="271"/>
      <c r="Z622" s="271"/>
      <c r="AB622" s="273" t="str">
        <f t="shared" si="23"/>
        <v/>
      </c>
    </row>
    <row r="623" spans="1:28" s="272" customFormat="1" ht="20">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21"/>
        <v/>
      </c>
      <c r="T623" s="222" t="str">
        <f ca="1">IF(B623="","",IF(ISERROR(MATCH($J623,SorP!$B$1:$B$6230,0)),"",INDIRECT("'SorP'!$A$"&amp;MATCH($J623,SorP!$B$1:$B$6230,0))))</f>
        <v/>
      </c>
      <c r="U623" s="238"/>
      <c r="V623" s="270" t="e">
        <f>IF(C623="",NA(),MATCH($B623&amp;$C623,'Smelter Look-up'!$J:$J,0))</f>
        <v>#N/A</v>
      </c>
      <c r="W623" s="271"/>
      <c r="X623" s="271">
        <f t="shared" ca="1" si="22"/>
        <v>0</v>
      </c>
      <c r="Y623" s="271"/>
      <c r="Z623" s="271"/>
      <c r="AB623" s="273" t="str">
        <f t="shared" si="23"/>
        <v/>
      </c>
    </row>
    <row r="624" spans="1:28" s="272" customFormat="1" ht="20">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21"/>
        <v/>
      </c>
      <c r="T624" s="222" t="str">
        <f ca="1">IF(B624="","",IF(ISERROR(MATCH($J624,SorP!$B$1:$B$6230,0)),"",INDIRECT("'SorP'!$A$"&amp;MATCH($J624,SorP!$B$1:$B$6230,0))))</f>
        <v/>
      </c>
      <c r="U624" s="238"/>
      <c r="V624" s="270" t="e">
        <f>IF(C624="",NA(),MATCH($B624&amp;$C624,'Smelter Look-up'!$J:$J,0))</f>
        <v>#N/A</v>
      </c>
      <c r="W624" s="271"/>
      <c r="X624" s="271">
        <f t="shared" ca="1" si="22"/>
        <v>0</v>
      </c>
      <c r="Y624" s="271"/>
      <c r="Z624" s="271"/>
      <c r="AB624" s="273" t="str">
        <f t="shared" si="23"/>
        <v/>
      </c>
    </row>
    <row r="625" spans="1:28" s="272" customFormat="1" ht="20">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21"/>
        <v/>
      </c>
      <c r="T625" s="222" t="str">
        <f ca="1">IF(B625="","",IF(ISERROR(MATCH($J625,SorP!$B$1:$B$6230,0)),"",INDIRECT("'SorP'!$A$"&amp;MATCH($J625,SorP!$B$1:$B$6230,0))))</f>
        <v/>
      </c>
      <c r="U625" s="238"/>
      <c r="V625" s="270" t="e">
        <f>IF(C625="",NA(),MATCH($B625&amp;$C625,'Smelter Look-up'!$J:$J,0))</f>
        <v>#N/A</v>
      </c>
      <c r="W625" s="271"/>
      <c r="X625" s="271">
        <f t="shared" ca="1" si="22"/>
        <v>0</v>
      </c>
      <c r="Y625" s="271"/>
      <c r="Z625" s="271"/>
      <c r="AB625" s="273" t="str">
        <f t="shared" si="23"/>
        <v/>
      </c>
    </row>
    <row r="626" spans="1:28" s="272" customFormat="1" ht="20">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ca="1" si="21"/>
        <v/>
      </c>
      <c r="T626" s="222" t="str">
        <f ca="1">IF(B626="","",IF(ISERROR(MATCH($J626,SorP!$B$1:$B$6230,0)),"",INDIRECT("'SorP'!$A$"&amp;MATCH($J626,SorP!$B$1:$B$6230,0))))</f>
        <v/>
      </c>
      <c r="U626" s="238"/>
      <c r="V626" s="270" t="e">
        <f>IF(C626="",NA(),MATCH($B626&amp;$C626,'Smelter Look-up'!$J:$J,0))</f>
        <v>#N/A</v>
      </c>
      <c r="W626" s="271"/>
      <c r="X626" s="271">
        <f t="shared" ca="1" si="22"/>
        <v>0</v>
      </c>
      <c r="Y626" s="271"/>
      <c r="Z626" s="271"/>
      <c r="AB626" s="273" t="str">
        <f t="shared" si="23"/>
        <v/>
      </c>
    </row>
    <row r="627" spans="1:28" s="272" customFormat="1" ht="20">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21"/>
        <v/>
      </c>
      <c r="T627" s="222" t="str">
        <f ca="1">IF(B627="","",IF(ISERROR(MATCH($J627,SorP!$B$1:$B$6230,0)),"",INDIRECT("'SorP'!$A$"&amp;MATCH($J627,SorP!$B$1:$B$6230,0))))</f>
        <v/>
      </c>
      <c r="U627" s="238"/>
      <c r="V627" s="270" t="e">
        <f>IF(C627="",NA(),MATCH($B627&amp;$C627,'Smelter Look-up'!$J:$J,0))</f>
        <v>#N/A</v>
      </c>
      <c r="W627" s="271"/>
      <c r="X627" s="271">
        <f t="shared" ca="1" si="22"/>
        <v>0</v>
      </c>
      <c r="Y627" s="271"/>
      <c r="Z627" s="271"/>
      <c r="AB627" s="273" t="str">
        <f t="shared" si="23"/>
        <v/>
      </c>
    </row>
    <row r="628" spans="1:28" s="272" customFormat="1" ht="20">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ca="1" si="21"/>
        <v/>
      </c>
      <c r="T628" s="222" t="str">
        <f ca="1">IF(B628="","",IF(ISERROR(MATCH($J628,SorP!$B$1:$B$6230,0)),"",INDIRECT("'SorP'!$A$"&amp;MATCH($J628,SorP!$B$1:$B$6230,0))))</f>
        <v/>
      </c>
      <c r="U628" s="238"/>
      <c r="V628" s="270" t="e">
        <f>IF(C628="",NA(),MATCH($B628&amp;$C628,'Smelter Look-up'!$J:$J,0))</f>
        <v>#N/A</v>
      </c>
      <c r="W628" s="271"/>
      <c r="X628" s="271">
        <f t="shared" ca="1" si="22"/>
        <v>0</v>
      </c>
      <c r="Y628" s="271"/>
      <c r="Z628" s="271"/>
      <c r="AB628" s="273" t="str">
        <f t="shared" si="23"/>
        <v/>
      </c>
    </row>
    <row r="629" spans="1:28" s="272" customFormat="1" ht="20">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ca="1" si="21"/>
        <v/>
      </c>
      <c r="T629" s="222" t="str">
        <f ca="1">IF(B629="","",IF(ISERROR(MATCH($J629,SorP!$B$1:$B$6230,0)),"",INDIRECT("'SorP'!$A$"&amp;MATCH($J629,SorP!$B$1:$B$6230,0))))</f>
        <v/>
      </c>
      <c r="U629" s="238"/>
      <c r="V629" s="270" t="e">
        <f>IF(C629="",NA(),MATCH($B629&amp;$C629,'Smelter Look-up'!$J:$J,0))</f>
        <v>#N/A</v>
      </c>
      <c r="W629" s="271"/>
      <c r="X629" s="271">
        <f t="shared" ca="1" si="22"/>
        <v>0</v>
      </c>
      <c r="Y629" s="271"/>
      <c r="Z629" s="271"/>
      <c r="AB629" s="273" t="str">
        <f t="shared" si="23"/>
        <v/>
      </c>
    </row>
    <row r="630" spans="1:28" s="272" customFormat="1" ht="20">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ca="1" si="21"/>
        <v/>
      </c>
      <c r="T630" s="222" t="str">
        <f ca="1">IF(B630="","",IF(ISERROR(MATCH($J630,SorP!$B$1:$B$6230,0)),"",INDIRECT("'SorP'!$A$"&amp;MATCH($J630,SorP!$B$1:$B$6230,0))))</f>
        <v/>
      </c>
      <c r="U630" s="238"/>
      <c r="V630" s="270" t="e">
        <f>IF(C630="",NA(),MATCH($B630&amp;$C630,'Smelter Look-up'!$J:$J,0))</f>
        <v>#N/A</v>
      </c>
      <c r="W630" s="271"/>
      <c r="X630" s="271">
        <f t="shared" ca="1" si="22"/>
        <v>0</v>
      </c>
      <c r="Y630" s="271"/>
      <c r="Z630" s="271"/>
      <c r="AB630" s="273" t="str">
        <f t="shared" si="23"/>
        <v/>
      </c>
    </row>
    <row r="631" spans="1:28" s="272" customFormat="1" ht="20">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ca="1" si="21"/>
        <v/>
      </c>
      <c r="T631" s="222" t="str">
        <f ca="1">IF(B631="","",IF(ISERROR(MATCH($J631,SorP!$B$1:$B$6230,0)),"",INDIRECT("'SorP'!$A$"&amp;MATCH($J631,SorP!$B$1:$B$6230,0))))</f>
        <v/>
      </c>
      <c r="U631" s="238"/>
      <c r="V631" s="270" t="e">
        <f>IF(C631="",NA(),MATCH($B631&amp;$C631,'Smelter Look-up'!$J:$J,0))</f>
        <v>#N/A</v>
      </c>
      <c r="W631" s="271"/>
      <c r="X631" s="271">
        <f t="shared" ca="1" si="22"/>
        <v>0</v>
      </c>
      <c r="Y631" s="271"/>
      <c r="Z631" s="271"/>
      <c r="AB631" s="273" t="str">
        <f t="shared" si="23"/>
        <v/>
      </c>
    </row>
    <row r="632" spans="1:28" s="272" customFormat="1" ht="20">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21"/>
        <v/>
      </c>
      <c r="T632" s="222" t="str">
        <f ca="1">IF(B632="","",IF(ISERROR(MATCH($J632,SorP!$B$1:$B$6230,0)),"",INDIRECT("'SorP'!$A$"&amp;MATCH($J632,SorP!$B$1:$B$6230,0))))</f>
        <v/>
      </c>
      <c r="U632" s="238"/>
      <c r="V632" s="270" t="e">
        <f>IF(C632="",NA(),MATCH($B632&amp;$C632,'Smelter Look-up'!$J:$J,0))</f>
        <v>#N/A</v>
      </c>
      <c r="W632" s="271"/>
      <c r="X632" s="271">
        <f t="shared" ca="1" si="22"/>
        <v>0</v>
      </c>
      <c r="Y632" s="271"/>
      <c r="Z632" s="271"/>
      <c r="AB632" s="273" t="str">
        <f t="shared" si="23"/>
        <v/>
      </c>
    </row>
    <row r="633" spans="1:28" s="272" customFormat="1" ht="20">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21"/>
        <v/>
      </c>
      <c r="T633" s="222" t="str">
        <f ca="1">IF(B633="","",IF(ISERROR(MATCH($J633,SorP!$B$1:$B$6230,0)),"",INDIRECT("'SorP'!$A$"&amp;MATCH($J633,SorP!$B$1:$B$6230,0))))</f>
        <v/>
      </c>
      <c r="U633" s="238"/>
      <c r="V633" s="270" t="e">
        <f>IF(C633="",NA(),MATCH($B633&amp;$C633,'Smelter Look-up'!$J:$J,0))</f>
        <v>#N/A</v>
      </c>
      <c r="W633" s="271"/>
      <c r="X633" s="271">
        <f t="shared" ca="1" si="22"/>
        <v>0</v>
      </c>
      <c r="Y633" s="271"/>
      <c r="Z633" s="271"/>
      <c r="AB633" s="273" t="str">
        <f t="shared" si="23"/>
        <v/>
      </c>
    </row>
    <row r="634" spans="1:28" s="272" customFormat="1" ht="20">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ref="S634" ca="1" si="24">IF(B634="","",IF(ISERROR(MATCH($E634,CL,0)),"Unknown",INDIRECT("'C'!$A$"&amp;MATCH($E634,CL,0)+1)))</f>
        <v/>
      </c>
      <c r="T634" s="222" t="str">
        <f ca="1">IF(B634="","",IF(ISERROR(MATCH($J634,SorP!$B$1:$B$6230,0)),"",INDIRECT("'SorP'!$A$"&amp;MATCH($J634,SorP!$B$1:$B$6230,0))))</f>
        <v/>
      </c>
      <c r="U634" s="238"/>
      <c r="V634" s="270" t="e">
        <f>IF(C634="",NA(),MATCH($B634&amp;$C634,'Smelter Look-up'!$J:$J,0))</f>
        <v>#N/A</v>
      </c>
      <c r="W634" s="271"/>
      <c r="X634" s="271">
        <f t="shared" ref="X634" ca="1" si="25">IF(AND(C634="Smelter not listed",OR(LEN(D634)=0,LEN(E634)=0)),1,0)</f>
        <v>0</v>
      </c>
      <c r="Y634" s="271"/>
      <c r="Z634" s="271"/>
      <c r="AB634" s="273" t="str">
        <f t="shared" ref="AB634" si="26">B634&amp;C634</f>
        <v/>
      </c>
    </row>
    <row r="635" spans="1:28" s="272" customFormat="1" ht="20">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t="shared" ref="S635:S666" ca="1" si="27">IF(B635="","",IF(ISERROR(MATCH($E635,CL,0)),"Unknown",INDIRECT("'C'!$A$"&amp;MATCH($E635,CL,0)+1)))</f>
        <v/>
      </c>
      <c r="T635" s="222" t="str">
        <f ca="1">IF(B635="","",IF(ISERROR(MATCH($J635,SorP!$B$1:$B$6230,0)),"",INDIRECT("'SorP'!$A$"&amp;MATCH($J635,SorP!$B$1:$B$6230,0))))</f>
        <v/>
      </c>
      <c r="U635" s="238"/>
      <c r="V635" s="270" t="e">
        <f>IF(C635="",NA(),MATCH($B635&amp;$C635,'Smelter Look-up'!$J:$J,0))</f>
        <v>#N/A</v>
      </c>
      <c r="W635" s="271"/>
      <c r="X635" s="271">
        <f t="shared" ref="X635:X666" ca="1" si="28">IF(AND(C635="Smelter not listed",OR(LEN(D635)=0,LEN(E635)=0)),1,0)</f>
        <v>0</v>
      </c>
      <c r="Y635" s="271"/>
      <c r="Z635" s="271"/>
      <c r="AB635" s="273" t="str">
        <f t="shared" ref="AB635:AB666" si="29">B635&amp;C635</f>
        <v/>
      </c>
    </row>
    <row r="636" spans="1:28" s="272" customFormat="1" ht="20">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ca="1" si="27"/>
        <v/>
      </c>
      <c r="T636" s="222" t="str">
        <f ca="1">IF(B636="","",IF(ISERROR(MATCH($J636,SorP!$B$1:$B$6230,0)),"",INDIRECT("'SorP'!$A$"&amp;MATCH($J636,SorP!$B$1:$B$6230,0))))</f>
        <v/>
      </c>
      <c r="U636" s="238"/>
      <c r="V636" s="270" t="e">
        <f>IF(C636="",NA(),MATCH($B636&amp;$C636,'Smelter Look-up'!$J:$J,0))</f>
        <v>#N/A</v>
      </c>
      <c r="W636" s="271"/>
      <c r="X636" s="271">
        <f t="shared" ca="1" si="28"/>
        <v>0</v>
      </c>
      <c r="Y636" s="271"/>
      <c r="Z636" s="271"/>
      <c r="AB636" s="273" t="str">
        <f t="shared" si="29"/>
        <v/>
      </c>
    </row>
    <row r="637" spans="1:28" s="272" customFormat="1" ht="20">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27"/>
        <v/>
      </c>
      <c r="T637" s="222" t="str">
        <f ca="1">IF(B637="","",IF(ISERROR(MATCH($J637,SorP!$B$1:$B$6230,0)),"",INDIRECT("'SorP'!$A$"&amp;MATCH($J637,SorP!$B$1:$B$6230,0))))</f>
        <v/>
      </c>
      <c r="U637" s="238"/>
      <c r="V637" s="270" t="e">
        <f>IF(C637="",NA(),MATCH($B637&amp;$C637,'Smelter Look-up'!$J:$J,0))</f>
        <v>#N/A</v>
      </c>
      <c r="W637" s="271"/>
      <c r="X637" s="271">
        <f t="shared" ca="1" si="28"/>
        <v>0</v>
      </c>
      <c r="Y637" s="271"/>
      <c r="Z637" s="271"/>
      <c r="AB637" s="273" t="str">
        <f t="shared" si="29"/>
        <v/>
      </c>
    </row>
    <row r="638" spans="1:28" s="272" customFormat="1" ht="20">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27"/>
        <v/>
      </c>
      <c r="T638" s="222" t="str">
        <f ca="1">IF(B638="","",IF(ISERROR(MATCH($J638,SorP!$B$1:$B$6230,0)),"",INDIRECT("'SorP'!$A$"&amp;MATCH($J638,SorP!$B$1:$B$6230,0))))</f>
        <v/>
      </c>
      <c r="U638" s="238"/>
      <c r="V638" s="270" t="e">
        <f>IF(C638="",NA(),MATCH($B638&amp;$C638,'Smelter Look-up'!$J:$J,0))</f>
        <v>#N/A</v>
      </c>
      <c r="W638" s="271"/>
      <c r="X638" s="271">
        <f t="shared" ca="1" si="28"/>
        <v>0</v>
      </c>
      <c r="Y638" s="271"/>
      <c r="Z638" s="271"/>
      <c r="AB638" s="273" t="str">
        <f t="shared" si="29"/>
        <v/>
      </c>
    </row>
    <row r="639" spans="1:28" s="272" customFormat="1" ht="20">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27"/>
        <v/>
      </c>
      <c r="T639" s="222" t="str">
        <f ca="1">IF(B639="","",IF(ISERROR(MATCH($J639,SorP!$B$1:$B$6230,0)),"",INDIRECT("'SorP'!$A$"&amp;MATCH($J639,SorP!$B$1:$B$6230,0))))</f>
        <v/>
      </c>
      <c r="U639" s="238"/>
      <c r="V639" s="270" t="e">
        <f>IF(C639="",NA(),MATCH($B639&amp;$C639,'Smelter Look-up'!$J:$J,0))</f>
        <v>#N/A</v>
      </c>
      <c r="W639" s="271"/>
      <c r="X639" s="271">
        <f t="shared" ca="1" si="28"/>
        <v>0</v>
      </c>
      <c r="Y639" s="271"/>
      <c r="Z639" s="271"/>
      <c r="AB639" s="273" t="str">
        <f t="shared" si="29"/>
        <v/>
      </c>
    </row>
    <row r="640" spans="1:28" s="272" customFormat="1" ht="20">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27"/>
        <v/>
      </c>
      <c r="T640" s="222" t="str">
        <f ca="1">IF(B640="","",IF(ISERROR(MATCH($J640,SorP!$B$1:$B$6230,0)),"",INDIRECT("'SorP'!$A$"&amp;MATCH($J640,SorP!$B$1:$B$6230,0))))</f>
        <v/>
      </c>
      <c r="U640" s="238"/>
      <c r="V640" s="270" t="e">
        <f>IF(C640="",NA(),MATCH($B640&amp;$C640,'Smelter Look-up'!$J:$J,0))</f>
        <v>#N/A</v>
      </c>
      <c r="W640" s="271"/>
      <c r="X640" s="271">
        <f t="shared" ca="1" si="28"/>
        <v>0</v>
      </c>
      <c r="Y640" s="271"/>
      <c r="Z640" s="271"/>
      <c r="AB640" s="273" t="str">
        <f t="shared" si="29"/>
        <v/>
      </c>
    </row>
    <row r="641" spans="1:28" s="272" customFormat="1" ht="20">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27"/>
        <v/>
      </c>
      <c r="T641" s="222" t="str">
        <f ca="1">IF(B641="","",IF(ISERROR(MATCH($J641,SorP!$B$1:$B$6230,0)),"",INDIRECT("'SorP'!$A$"&amp;MATCH($J641,SorP!$B$1:$B$6230,0))))</f>
        <v/>
      </c>
      <c r="U641" s="238"/>
      <c r="V641" s="270" t="e">
        <f>IF(C641="",NA(),MATCH($B641&amp;$C641,'Smelter Look-up'!$J:$J,0))</f>
        <v>#N/A</v>
      </c>
      <c r="W641" s="271"/>
      <c r="X641" s="271">
        <f t="shared" ca="1" si="28"/>
        <v>0</v>
      </c>
      <c r="Y641" s="271"/>
      <c r="Z641" s="271"/>
      <c r="AB641" s="273" t="str">
        <f t="shared" si="29"/>
        <v/>
      </c>
    </row>
    <row r="642" spans="1:28" s="272" customFormat="1" ht="20">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27"/>
        <v/>
      </c>
      <c r="T642" s="222" t="str">
        <f ca="1">IF(B642="","",IF(ISERROR(MATCH($J642,SorP!$B$1:$B$6230,0)),"",INDIRECT("'SorP'!$A$"&amp;MATCH($J642,SorP!$B$1:$B$6230,0))))</f>
        <v/>
      </c>
      <c r="U642" s="238"/>
      <c r="V642" s="270" t="e">
        <f>IF(C642="",NA(),MATCH($B642&amp;$C642,'Smelter Look-up'!$J:$J,0))</f>
        <v>#N/A</v>
      </c>
      <c r="W642" s="271"/>
      <c r="X642" s="271">
        <f t="shared" ca="1" si="28"/>
        <v>0</v>
      </c>
      <c r="Y642" s="271"/>
      <c r="Z642" s="271"/>
      <c r="AB642" s="273" t="str">
        <f t="shared" si="29"/>
        <v/>
      </c>
    </row>
    <row r="643" spans="1:28" s="272" customFormat="1" ht="20">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27"/>
        <v/>
      </c>
      <c r="T643" s="222" t="str">
        <f ca="1">IF(B643="","",IF(ISERROR(MATCH($J643,SorP!$B$1:$B$6230,0)),"",INDIRECT("'SorP'!$A$"&amp;MATCH($J643,SorP!$B$1:$B$6230,0))))</f>
        <v/>
      </c>
      <c r="U643" s="238"/>
      <c r="V643" s="270" t="e">
        <f>IF(C643="",NA(),MATCH($B643&amp;$C643,'Smelter Look-up'!$J:$J,0))</f>
        <v>#N/A</v>
      </c>
      <c r="W643" s="271"/>
      <c r="X643" s="271">
        <f t="shared" ca="1" si="28"/>
        <v>0</v>
      </c>
      <c r="Y643" s="271"/>
      <c r="Z643" s="271"/>
      <c r="AB643" s="273" t="str">
        <f t="shared" si="29"/>
        <v/>
      </c>
    </row>
    <row r="644" spans="1:28" s="272" customFormat="1" ht="20">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27"/>
        <v/>
      </c>
      <c r="T644" s="222" t="str">
        <f ca="1">IF(B644="","",IF(ISERROR(MATCH($J644,SorP!$B$1:$B$6230,0)),"",INDIRECT("'SorP'!$A$"&amp;MATCH($J644,SorP!$B$1:$B$6230,0))))</f>
        <v/>
      </c>
      <c r="U644" s="238"/>
      <c r="V644" s="270" t="e">
        <f>IF(C644="",NA(),MATCH($B644&amp;$C644,'Smelter Look-up'!$J:$J,0))</f>
        <v>#N/A</v>
      </c>
      <c r="W644" s="271"/>
      <c r="X644" s="271">
        <f t="shared" ca="1" si="28"/>
        <v>0</v>
      </c>
      <c r="Y644" s="271"/>
      <c r="Z644" s="271"/>
      <c r="AB644" s="273" t="str">
        <f t="shared" si="29"/>
        <v/>
      </c>
    </row>
    <row r="645" spans="1:28" s="272" customFormat="1" ht="20">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27"/>
        <v/>
      </c>
      <c r="T645" s="222" t="str">
        <f ca="1">IF(B645="","",IF(ISERROR(MATCH($J645,SorP!$B$1:$B$6230,0)),"",INDIRECT("'SorP'!$A$"&amp;MATCH($J645,SorP!$B$1:$B$6230,0))))</f>
        <v/>
      </c>
      <c r="U645" s="238"/>
      <c r="V645" s="270" t="e">
        <f>IF(C645="",NA(),MATCH($B645&amp;$C645,'Smelter Look-up'!$J:$J,0))</f>
        <v>#N/A</v>
      </c>
      <c r="W645" s="271"/>
      <c r="X645" s="271">
        <f t="shared" ca="1" si="28"/>
        <v>0</v>
      </c>
      <c r="Y645" s="271"/>
      <c r="Z645" s="271"/>
      <c r="AB645" s="273" t="str">
        <f t="shared" si="29"/>
        <v/>
      </c>
    </row>
    <row r="646" spans="1:28" s="272" customFormat="1" ht="20">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27"/>
        <v/>
      </c>
      <c r="T646" s="222" t="str">
        <f ca="1">IF(B646="","",IF(ISERROR(MATCH($J646,SorP!$B$1:$B$6230,0)),"",INDIRECT("'SorP'!$A$"&amp;MATCH($J646,SorP!$B$1:$B$6230,0))))</f>
        <v/>
      </c>
      <c r="U646" s="238"/>
      <c r="V646" s="270" t="e">
        <f>IF(C646="",NA(),MATCH($B646&amp;$C646,'Smelter Look-up'!$J:$J,0))</f>
        <v>#N/A</v>
      </c>
      <c r="W646" s="271"/>
      <c r="X646" s="271">
        <f t="shared" ca="1" si="28"/>
        <v>0</v>
      </c>
      <c r="Y646" s="271"/>
      <c r="Z646" s="271"/>
      <c r="AB646" s="273" t="str">
        <f t="shared" si="29"/>
        <v/>
      </c>
    </row>
    <row r="647" spans="1:28" s="272" customFormat="1" ht="20">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27"/>
        <v/>
      </c>
      <c r="T647" s="222" t="str">
        <f ca="1">IF(B647="","",IF(ISERROR(MATCH($J647,SorP!$B$1:$B$6230,0)),"",INDIRECT("'SorP'!$A$"&amp;MATCH($J647,SorP!$B$1:$B$6230,0))))</f>
        <v/>
      </c>
      <c r="U647" s="238"/>
      <c r="V647" s="270" t="e">
        <f>IF(C647="",NA(),MATCH($B647&amp;$C647,'Smelter Look-up'!$J:$J,0))</f>
        <v>#N/A</v>
      </c>
      <c r="W647" s="271"/>
      <c r="X647" s="271">
        <f t="shared" ca="1" si="28"/>
        <v>0</v>
      </c>
      <c r="Y647" s="271"/>
      <c r="Z647" s="271"/>
      <c r="AB647" s="273" t="str">
        <f t="shared" si="29"/>
        <v/>
      </c>
    </row>
    <row r="648" spans="1:28" s="272" customFormat="1" ht="20">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27"/>
        <v/>
      </c>
      <c r="T648" s="222" t="str">
        <f ca="1">IF(B648="","",IF(ISERROR(MATCH($J648,SorP!$B$1:$B$6230,0)),"",INDIRECT("'SorP'!$A$"&amp;MATCH($J648,SorP!$B$1:$B$6230,0))))</f>
        <v/>
      </c>
      <c r="U648" s="238"/>
      <c r="V648" s="270" t="e">
        <f>IF(C648="",NA(),MATCH($B648&amp;$C648,'Smelter Look-up'!$J:$J,0))</f>
        <v>#N/A</v>
      </c>
      <c r="W648" s="271"/>
      <c r="X648" s="271">
        <f t="shared" ca="1" si="28"/>
        <v>0</v>
      </c>
      <c r="Y648" s="271"/>
      <c r="Z648" s="271"/>
      <c r="AB648" s="273" t="str">
        <f t="shared" si="29"/>
        <v/>
      </c>
    </row>
    <row r="649" spans="1:28" s="272" customFormat="1" ht="20">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27"/>
        <v/>
      </c>
      <c r="T649" s="222" t="str">
        <f ca="1">IF(B649="","",IF(ISERROR(MATCH($J649,SorP!$B$1:$B$6230,0)),"",INDIRECT("'SorP'!$A$"&amp;MATCH($J649,SorP!$B$1:$B$6230,0))))</f>
        <v/>
      </c>
      <c r="U649" s="238"/>
      <c r="V649" s="270" t="e">
        <f>IF(C649="",NA(),MATCH($B649&amp;$C649,'Smelter Look-up'!$J:$J,0))</f>
        <v>#N/A</v>
      </c>
      <c r="W649" s="271"/>
      <c r="X649" s="271">
        <f t="shared" ca="1" si="28"/>
        <v>0</v>
      </c>
      <c r="Y649" s="271"/>
      <c r="Z649" s="271"/>
      <c r="AB649" s="273" t="str">
        <f t="shared" si="29"/>
        <v/>
      </c>
    </row>
    <row r="650" spans="1:28" s="272" customFormat="1" ht="20">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27"/>
        <v/>
      </c>
      <c r="T650" s="222" t="str">
        <f ca="1">IF(B650="","",IF(ISERROR(MATCH($J650,SorP!$B$1:$B$6230,0)),"",INDIRECT("'SorP'!$A$"&amp;MATCH($J650,SorP!$B$1:$B$6230,0))))</f>
        <v/>
      </c>
      <c r="U650" s="238"/>
      <c r="V650" s="270" t="e">
        <f>IF(C650="",NA(),MATCH($B650&amp;$C650,'Smelter Look-up'!$J:$J,0))</f>
        <v>#N/A</v>
      </c>
      <c r="W650" s="271"/>
      <c r="X650" s="271">
        <f t="shared" ca="1" si="28"/>
        <v>0</v>
      </c>
      <c r="Y650" s="271"/>
      <c r="Z650" s="271"/>
      <c r="AB650" s="273" t="str">
        <f t="shared" si="29"/>
        <v/>
      </c>
    </row>
    <row r="651" spans="1:28" s="272" customFormat="1" ht="20">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27"/>
        <v/>
      </c>
      <c r="T651" s="222" t="str">
        <f ca="1">IF(B651="","",IF(ISERROR(MATCH($J651,SorP!$B$1:$B$6230,0)),"",INDIRECT("'SorP'!$A$"&amp;MATCH($J651,SorP!$B$1:$B$6230,0))))</f>
        <v/>
      </c>
      <c r="U651" s="238"/>
      <c r="V651" s="270" t="e">
        <f>IF(C651="",NA(),MATCH($B651&amp;$C651,'Smelter Look-up'!$J:$J,0))</f>
        <v>#N/A</v>
      </c>
      <c r="W651" s="271"/>
      <c r="X651" s="271">
        <f t="shared" ca="1" si="28"/>
        <v>0</v>
      </c>
      <c r="Y651" s="271"/>
      <c r="Z651" s="271"/>
      <c r="AB651" s="273" t="str">
        <f t="shared" si="29"/>
        <v/>
      </c>
    </row>
    <row r="652" spans="1:28" s="272" customFormat="1" ht="20">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27"/>
        <v/>
      </c>
      <c r="T652" s="222" t="str">
        <f ca="1">IF(B652="","",IF(ISERROR(MATCH($J652,SorP!$B$1:$B$6230,0)),"",INDIRECT("'SorP'!$A$"&amp;MATCH($J652,SorP!$B$1:$B$6230,0))))</f>
        <v/>
      </c>
      <c r="U652" s="238"/>
      <c r="V652" s="270" t="e">
        <f>IF(C652="",NA(),MATCH($B652&amp;$C652,'Smelter Look-up'!$J:$J,0))</f>
        <v>#N/A</v>
      </c>
      <c r="W652" s="271"/>
      <c r="X652" s="271">
        <f t="shared" ca="1" si="28"/>
        <v>0</v>
      </c>
      <c r="Y652" s="271"/>
      <c r="Z652" s="271"/>
      <c r="AB652" s="273" t="str">
        <f t="shared" si="29"/>
        <v/>
      </c>
    </row>
    <row r="653" spans="1:28" s="272" customFormat="1" ht="20">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27"/>
        <v/>
      </c>
      <c r="T653" s="222" t="str">
        <f ca="1">IF(B653="","",IF(ISERROR(MATCH($J653,SorP!$B$1:$B$6230,0)),"",INDIRECT("'SorP'!$A$"&amp;MATCH($J653,SorP!$B$1:$B$6230,0))))</f>
        <v/>
      </c>
      <c r="U653" s="238"/>
      <c r="V653" s="270" t="e">
        <f>IF(C653="",NA(),MATCH($B653&amp;$C653,'Smelter Look-up'!$J:$J,0))</f>
        <v>#N/A</v>
      </c>
      <c r="W653" s="271"/>
      <c r="X653" s="271">
        <f t="shared" ca="1" si="28"/>
        <v>0</v>
      </c>
      <c r="Y653" s="271"/>
      <c r="Z653" s="271"/>
      <c r="AB653" s="273" t="str">
        <f t="shared" si="29"/>
        <v/>
      </c>
    </row>
    <row r="654" spans="1:28" s="272" customFormat="1" ht="20">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27"/>
        <v/>
      </c>
      <c r="T654" s="222" t="str">
        <f ca="1">IF(B654="","",IF(ISERROR(MATCH($J654,SorP!$B$1:$B$6230,0)),"",INDIRECT("'SorP'!$A$"&amp;MATCH($J654,SorP!$B$1:$B$6230,0))))</f>
        <v/>
      </c>
      <c r="U654" s="238"/>
      <c r="V654" s="270" t="e">
        <f>IF(C654="",NA(),MATCH($B654&amp;$C654,'Smelter Look-up'!$J:$J,0))</f>
        <v>#N/A</v>
      </c>
      <c r="W654" s="271"/>
      <c r="X654" s="271">
        <f t="shared" ca="1" si="28"/>
        <v>0</v>
      </c>
      <c r="Y654" s="271"/>
      <c r="Z654" s="271"/>
      <c r="AB654" s="273" t="str">
        <f t="shared" si="29"/>
        <v/>
      </c>
    </row>
    <row r="655" spans="1:28" s="272" customFormat="1" ht="20">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27"/>
        <v/>
      </c>
      <c r="T655" s="222" t="str">
        <f ca="1">IF(B655="","",IF(ISERROR(MATCH($J655,SorP!$B$1:$B$6230,0)),"",INDIRECT("'SorP'!$A$"&amp;MATCH($J655,SorP!$B$1:$B$6230,0))))</f>
        <v/>
      </c>
      <c r="U655" s="238"/>
      <c r="V655" s="270" t="e">
        <f>IF(C655="",NA(),MATCH($B655&amp;$C655,'Smelter Look-up'!$J:$J,0))</f>
        <v>#N/A</v>
      </c>
      <c r="W655" s="271"/>
      <c r="X655" s="271">
        <f t="shared" ca="1" si="28"/>
        <v>0</v>
      </c>
      <c r="Y655" s="271"/>
      <c r="Z655" s="271"/>
      <c r="AB655" s="273" t="str">
        <f t="shared" si="29"/>
        <v/>
      </c>
    </row>
    <row r="656" spans="1:28" s="272" customFormat="1" ht="20">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27"/>
        <v/>
      </c>
      <c r="T656" s="222" t="str">
        <f ca="1">IF(B656="","",IF(ISERROR(MATCH($J656,SorP!$B$1:$B$6230,0)),"",INDIRECT("'SorP'!$A$"&amp;MATCH($J656,SorP!$B$1:$B$6230,0))))</f>
        <v/>
      </c>
      <c r="U656" s="238"/>
      <c r="V656" s="270" t="e">
        <f>IF(C656="",NA(),MATCH($B656&amp;$C656,'Smelter Look-up'!$J:$J,0))</f>
        <v>#N/A</v>
      </c>
      <c r="W656" s="271"/>
      <c r="X656" s="271">
        <f t="shared" ca="1" si="28"/>
        <v>0</v>
      </c>
      <c r="Y656" s="271"/>
      <c r="Z656" s="271"/>
      <c r="AB656" s="273" t="str">
        <f t="shared" si="29"/>
        <v/>
      </c>
    </row>
    <row r="657" spans="1:28" s="272" customFormat="1" ht="20">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ca="1" si="27"/>
        <v/>
      </c>
      <c r="T657" s="222" t="str">
        <f ca="1">IF(B657="","",IF(ISERROR(MATCH($J657,SorP!$B$1:$B$6230,0)),"",INDIRECT("'SorP'!$A$"&amp;MATCH($J657,SorP!$B$1:$B$6230,0))))</f>
        <v/>
      </c>
      <c r="U657" s="238"/>
      <c r="V657" s="270" t="e">
        <f>IF(C657="",NA(),MATCH($B657&amp;$C657,'Smelter Look-up'!$J:$J,0))</f>
        <v>#N/A</v>
      </c>
      <c r="W657" s="271"/>
      <c r="X657" s="271">
        <f t="shared" ca="1" si="28"/>
        <v>0</v>
      </c>
      <c r="Y657" s="271"/>
      <c r="Z657" s="271"/>
      <c r="AB657" s="273" t="str">
        <f t="shared" si="29"/>
        <v/>
      </c>
    </row>
    <row r="658" spans="1:28" s="272" customFormat="1" ht="20">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ca="1" si="27"/>
        <v/>
      </c>
      <c r="T658" s="222" t="str">
        <f ca="1">IF(B658="","",IF(ISERROR(MATCH($J658,SorP!$B$1:$B$6230,0)),"",INDIRECT("'SorP'!$A$"&amp;MATCH($J658,SorP!$B$1:$B$6230,0))))</f>
        <v/>
      </c>
      <c r="U658" s="238"/>
      <c r="V658" s="270" t="e">
        <f>IF(C658="",NA(),MATCH($B658&amp;$C658,'Smelter Look-up'!$J:$J,0))</f>
        <v>#N/A</v>
      </c>
      <c r="W658" s="271"/>
      <c r="X658" s="271">
        <f t="shared" ca="1" si="28"/>
        <v>0</v>
      </c>
      <c r="Y658" s="271"/>
      <c r="Z658" s="271"/>
      <c r="AB658" s="273" t="str">
        <f t="shared" si="29"/>
        <v/>
      </c>
    </row>
    <row r="659" spans="1:28" s="272" customFormat="1" ht="20">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27"/>
        <v/>
      </c>
      <c r="T659" s="222" t="str">
        <f ca="1">IF(B659="","",IF(ISERROR(MATCH($J659,SorP!$B$1:$B$6230,0)),"",INDIRECT("'SorP'!$A$"&amp;MATCH($J659,SorP!$B$1:$B$6230,0))))</f>
        <v/>
      </c>
      <c r="U659" s="238"/>
      <c r="V659" s="270" t="e">
        <f>IF(C659="",NA(),MATCH($B659&amp;$C659,'Smelter Look-up'!$J:$J,0))</f>
        <v>#N/A</v>
      </c>
      <c r="W659" s="271"/>
      <c r="X659" s="271">
        <f t="shared" ca="1" si="28"/>
        <v>0</v>
      </c>
      <c r="Y659" s="271"/>
      <c r="Z659" s="271"/>
      <c r="AB659" s="273" t="str">
        <f t="shared" si="29"/>
        <v/>
      </c>
    </row>
    <row r="660" spans="1:28" s="272" customFormat="1" ht="20">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27"/>
        <v/>
      </c>
      <c r="T660" s="222" t="str">
        <f ca="1">IF(B660="","",IF(ISERROR(MATCH($J660,SorP!$B$1:$B$6230,0)),"",INDIRECT("'SorP'!$A$"&amp;MATCH($J660,SorP!$B$1:$B$6230,0))))</f>
        <v/>
      </c>
      <c r="U660" s="238"/>
      <c r="V660" s="270" t="e">
        <f>IF(C660="",NA(),MATCH($B660&amp;$C660,'Smelter Look-up'!$J:$J,0))</f>
        <v>#N/A</v>
      </c>
      <c r="W660" s="271"/>
      <c r="X660" s="271">
        <f t="shared" ca="1" si="28"/>
        <v>0</v>
      </c>
      <c r="Y660" s="271"/>
      <c r="Z660" s="271"/>
      <c r="AB660" s="273" t="str">
        <f t="shared" si="29"/>
        <v/>
      </c>
    </row>
    <row r="661" spans="1:28" s="272" customFormat="1" ht="20">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ca="1" si="27"/>
        <v/>
      </c>
      <c r="T661" s="222" t="str">
        <f ca="1">IF(B661="","",IF(ISERROR(MATCH($J661,SorP!$B$1:$B$6230,0)),"",INDIRECT("'SorP'!$A$"&amp;MATCH($J661,SorP!$B$1:$B$6230,0))))</f>
        <v/>
      </c>
      <c r="U661" s="238"/>
      <c r="V661" s="270" t="e">
        <f>IF(C661="",NA(),MATCH($B661&amp;$C661,'Smelter Look-up'!$J:$J,0))</f>
        <v>#N/A</v>
      </c>
      <c r="W661" s="271"/>
      <c r="X661" s="271">
        <f t="shared" ca="1" si="28"/>
        <v>0</v>
      </c>
      <c r="Y661" s="271"/>
      <c r="Z661" s="271"/>
      <c r="AB661" s="273" t="str">
        <f t="shared" si="29"/>
        <v/>
      </c>
    </row>
    <row r="662" spans="1:28" s="272" customFormat="1" ht="20">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27"/>
        <v/>
      </c>
      <c r="T662" s="222" t="str">
        <f ca="1">IF(B662="","",IF(ISERROR(MATCH($J662,SorP!$B$1:$B$6230,0)),"",INDIRECT("'SorP'!$A$"&amp;MATCH($J662,SorP!$B$1:$B$6230,0))))</f>
        <v/>
      </c>
      <c r="U662" s="238"/>
      <c r="V662" s="270" t="e">
        <f>IF(C662="",NA(),MATCH($B662&amp;$C662,'Smelter Look-up'!$J:$J,0))</f>
        <v>#N/A</v>
      </c>
      <c r="W662" s="271"/>
      <c r="X662" s="271">
        <f t="shared" ca="1" si="28"/>
        <v>0</v>
      </c>
      <c r="Y662" s="271"/>
      <c r="Z662" s="271"/>
      <c r="AB662" s="273" t="str">
        <f t="shared" si="29"/>
        <v/>
      </c>
    </row>
    <row r="663" spans="1:28" s="272" customFormat="1" ht="20">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ca="1" si="27"/>
        <v/>
      </c>
      <c r="T663" s="222" t="str">
        <f ca="1">IF(B663="","",IF(ISERROR(MATCH($J663,SorP!$B$1:$B$6230,0)),"",INDIRECT("'SorP'!$A$"&amp;MATCH($J663,SorP!$B$1:$B$6230,0))))</f>
        <v/>
      </c>
      <c r="U663" s="238"/>
      <c r="V663" s="270" t="e">
        <f>IF(C663="",NA(),MATCH($B663&amp;$C663,'Smelter Look-up'!$J:$J,0))</f>
        <v>#N/A</v>
      </c>
      <c r="W663" s="271"/>
      <c r="X663" s="271">
        <f t="shared" ca="1" si="28"/>
        <v>0</v>
      </c>
      <c r="Y663" s="271"/>
      <c r="Z663" s="271"/>
      <c r="AB663" s="273" t="str">
        <f t="shared" si="29"/>
        <v/>
      </c>
    </row>
    <row r="664" spans="1:28" s="272" customFormat="1" ht="20">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27"/>
        <v/>
      </c>
      <c r="T664" s="222" t="str">
        <f ca="1">IF(B664="","",IF(ISERROR(MATCH($J664,SorP!$B$1:$B$6230,0)),"",INDIRECT("'SorP'!$A$"&amp;MATCH($J664,SorP!$B$1:$B$6230,0))))</f>
        <v/>
      </c>
      <c r="U664" s="238"/>
      <c r="V664" s="270" t="e">
        <f>IF(C664="",NA(),MATCH($B664&amp;$C664,'Smelter Look-up'!$J:$J,0))</f>
        <v>#N/A</v>
      </c>
      <c r="W664" s="271"/>
      <c r="X664" s="271">
        <f t="shared" ca="1" si="28"/>
        <v>0</v>
      </c>
      <c r="Y664" s="271"/>
      <c r="Z664" s="271"/>
      <c r="AB664" s="273" t="str">
        <f t="shared" si="29"/>
        <v/>
      </c>
    </row>
    <row r="665" spans="1:28" s="272" customFormat="1" ht="20">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27"/>
        <v/>
      </c>
      <c r="T665" s="222" t="str">
        <f ca="1">IF(B665="","",IF(ISERROR(MATCH($J665,SorP!$B$1:$B$6230,0)),"",INDIRECT("'SorP'!$A$"&amp;MATCH($J665,SorP!$B$1:$B$6230,0))))</f>
        <v/>
      </c>
      <c r="U665" s="238"/>
      <c r="V665" s="270" t="e">
        <f>IF(C665="",NA(),MATCH($B665&amp;$C665,'Smelter Look-up'!$J:$J,0))</f>
        <v>#N/A</v>
      </c>
      <c r="W665" s="271"/>
      <c r="X665" s="271">
        <f t="shared" ca="1" si="28"/>
        <v>0</v>
      </c>
      <c r="Y665" s="271"/>
      <c r="Z665" s="271"/>
      <c r="AB665" s="273" t="str">
        <f t="shared" si="29"/>
        <v/>
      </c>
    </row>
    <row r="666" spans="1:28" s="272" customFormat="1" ht="20">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27"/>
        <v/>
      </c>
      <c r="T666" s="222" t="str">
        <f ca="1">IF(B666="","",IF(ISERROR(MATCH($J666,SorP!$B$1:$B$6230,0)),"",INDIRECT("'SorP'!$A$"&amp;MATCH($J666,SorP!$B$1:$B$6230,0))))</f>
        <v/>
      </c>
      <c r="U666" s="238"/>
      <c r="V666" s="270" t="e">
        <f>IF(C666="",NA(),MATCH($B666&amp;$C666,'Smelter Look-up'!$J:$J,0))</f>
        <v>#N/A</v>
      </c>
      <c r="W666" s="271"/>
      <c r="X666" s="271">
        <f t="shared" ca="1" si="28"/>
        <v>0</v>
      </c>
      <c r="Y666" s="271"/>
      <c r="Z666" s="271"/>
      <c r="AB666" s="273" t="str">
        <f t="shared" si="29"/>
        <v/>
      </c>
    </row>
    <row r="667" spans="1:28" s="272" customFormat="1" ht="20">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ref="S667:S697" ca="1" si="30">IF(B667="","",IF(ISERROR(MATCH($E667,CL,0)),"Unknown",INDIRECT("'C'!$A$"&amp;MATCH($E667,CL,0)+1)))</f>
        <v/>
      </c>
      <c r="T667" s="222" t="str">
        <f ca="1">IF(B667="","",IF(ISERROR(MATCH($J667,SorP!$B$1:$B$6230,0)),"",INDIRECT("'SorP'!$A$"&amp;MATCH($J667,SorP!$B$1:$B$6230,0))))</f>
        <v/>
      </c>
      <c r="U667" s="238"/>
      <c r="V667" s="270" t="e">
        <f>IF(C667="",NA(),MATCH($B667&amp;$C667,'Smelter Look-up'!$J:$J,0))</f>
        <v>#N/A</v>
      </c>
      <c r="W667" s="271"/>
      <c r="X667" s="271">
        <f t="shared" ref="X667:X697" ca="1" si="31">IF(AND(C667="Smelter not listed",OR(LEN(D667)=0,LEN(E667)=0)),1,0)</f>
        <v>0</v>
      </c>
      <c r="Y667" s="271"/>
      <c r="Z667" s="271"/>
      <c r="AB667" s="273" t="str">
        <f t="shared" ref="AB667:AB697" si="32">B667&amp;C667</f>
        <v/>
      </c>
    </row>
    <row r="668" spans="1:28" s="272" customFormat="1" ht="20">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ca="1" si="30"/>
        <v/>
      </c>
      <c r="T668" s="222" t="str">
        <f ca="1">IF(B668="","",IF(ISERROR(MATCH($J668,SorP!$B$1:$B$6230,0)),"",INDIRECT("'SorP'!$A$"&amp;MATCH($J668,SorP!$B$1:$B$6230,0))))</f>
        <v/>
      </c>
      <c r="U668" s="238"/>
      <c r="V668" s="270" t="e">
        <f>IF(C668="",NA(),MATCH($B668&amp;$C668,'Smelter Look-up'!$J:$J,0))</f>
        <v>#N/A</v>
      </c>
      <c r="W668" s="271"/>
      <c r="X668" s="271">
        <f t="shared" ca="1" si="31"/>
        <v>0</v>
      </c>
      <c r="Y668" s="271"/>
      <c r="Z668" s="271"/>
      <c r="AB668" s="273" t="str">
        <f t="shared" si="32"/>
        <v/>
      </c>
    </row>
    <row r="669" spans="1:28" s="272" customFormat="1" ht="20">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30"/>
        <v/>
      </c>
      <c r="T669" s="222" t="str">
        <f ca="1">IF(B669="","",IF(ISERROR(MATCH($J669,SorP!$B$1:$B$6230,0)),"",INDIRECT("'SorP'!$A$"&amp;MATCH($J669,SorP!$B$1:$B$6230,0))))</f>
        <v/>
      </c>
      <c r="U669" s="238"/>
      <c r="V669" s="270" t="e">
        <f>IF(C669="",NA(),MATCH($B669&amp;$C669,'Smelter Look-up'!$J:$J,0))</f>
        <v>#N/A</v>
      </c>
      <c r="W669" s="271"/>
      <c r="X669" s="271">
        <f t="shared" ca="1" si="31"/>
        <v>0</v>
      </c>
      <c r="Y669" s="271"/>
      <c r="Z669" s="271"/>
      <c r="AB669" s="273" t="str">
        <f t="shared" si="32"/>
        <v/>
      </c>
    </row>
    <row r="670" spans="1:28" s="272" customFormat="1" ht="20">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30"/>
        <v/>
      </c>
      <c r="T670" s="222" t="str">
        <f ca="1">IF(B670="","",IF(ISERROR(MATCH($J670,SorP!$B$1:$B$6230,0)),"",INDIRECT("'SorP'!$A$"&amp;MATCH($J670,SorP!$B$1:$B$6230,0))))</f>
        <v/>
      </c>
      <c r="U670" s="238"/>
      <c r="V670" s="270" t="e">
        <f>IF(C670="",NA(),MATCH($B670&amp;$C670,'Smelter Look-up'!$J:$J,0))</f>
        <v>#N/A</v>
      </c>
      <c r="W670" s="271"/>
      <c r="X670" s="271">
        <f t="shared" ca="1" si="31"/>
        <v>0</v>
      </c>
      <c r="Y670" s="271"/>
      <c r="Z670" s="271"/>
      <c r="AB670" s="273" t="str">
        <f t="shared" si="32"/>
        <v/>
      </c>
    </row>
    <row r="671" spans="1:28" s="272" customFormat="1" ht="20">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30"/>
        <v/>
      </c>
      <c r="T671" s="222" t="str">
        <f ca="1">IF(B671="","",IF(ISERROR(MATCH($J671,SorP!$B$1:$B$6230,0)),"",INDIRECT("'SorP'!$A$"&amp;MATCH($J671,SorP!$B$1:$B$6230,0))))</f>
        <v/>
      </c>
      <c r="U671" s="238"/>
      <c r="V671" s="270" t="e">
        <f>IF(C671="",NA(),MATCH($B671&amp;$C671,'Smelter Look-up'!$J:$J,0))</f>
        <v>#N/A</v>
      </c>
      <c r="W671" s="271"/>
      <c r="X671" s="271">
        <f t="shared" ca="1" si="31"/>
        <v>0</v>
      </c>
      <c r="Y671" s="271"/>
      <c r="Z671" s="271"/>
      <c r="AB671" s="273" t="str">
        <f t="shared" si="32"/>
        <v/>
      </c>
    </row>
    <row r="672" spans="1:28" s="272" customFormat="1" ht="20">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30"/>
        <v/>
      </c>
      <c r="T672" s="222" t="str">
        <f ca="1">IF(B672="","",IF(ISERROR(MATCH($J672,SorP!$B$1:$B$6230,0)),"",INDIRECT("'SorP'!$A$"&amp;MATCH($J672,SorP!$B$1:$B$6230,0))))</f>
        <v/>
      </c>
      <c r="U672" s="238"/>
      <c r="V672" s="270" t="e">
        <f>IF(C672="",NA(),MATCH($B672&amp;$C672,'Smelter Look-up'!$J:$J,0))</f>
        <v>#N/A</v>
      </c>
      <c r="W672" s="271"/>
      <c r="X672" s="271">
        <f t="shared" ca="1" si="31"/>
        <v>0</v>
      </c>
      <c r="Y672" s="271"/>
      <c r="Z672" s="271"/>
      <c r="AB672" s="273" t="str">
        <f t="shared" si="32"/>
        <v/>
      </c>
    </row>
    <row r="673" spans="1:28" s="272" customFormat="1" ht="20">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30"/>
        <v/>
      </c>
      <c r="T673" s="222" t="str">
        <f ca="1">IF(B673="","",IF(ISERROR(MATCH($J673,SorP!$B$1:$B$6230,0)),"",INDIRECT("'SorP'!$A$"&amp;MATCH($J673,SorP!$B$1:$B$6230,0))))</f>
        <v/>
      </c>
      <c r="U673" s="238"/>
      <c r="V673" s="270" t="e">
        <f>IF(C673="",NA(),MATCH($B673&amp;$C673,'Smelter Look-up'!$J:$J,0))</f>
        <v>#N/A</v>
      </c>
      <c r="W673" s="271"/>
      <c r="X673" s="271">
        <f t="shared" ca="1" si="31"/>
        <v>0</v>
      </c>
      <c r="Y673" s="271"/>
      <c r="Z673" s="271"/>
      <c r="AB673" s="273" t="str">
        <f t="shared" si="32"/>
        <v/>
      </c>
    </row>
    <row r="674" spans="1:28" s="272" customFormat="1" ht="20">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30"/>
        <v/>
      </c>
      <c r="T674" s="222" t="str">
        <f ca="1">IF(B674="","",IF(ISERROR(MATCH($J674,SorP!$B$1:$B$6230,0)),"",INDIRECT("'SorP'!$A$"&amp;MATCH($J674,SorP!$B$1:$B$6230,0))))</f>
        <v/>
      </c>
      <c r="U674" s="238"/>
      <c r="V674" s="270" t="e">
        <f>IF(C674="",NA(),MATCH($B674&amp;$C674,'Smelter Look-up'!$J:$J,0))</f>
        <v>#N/A</v>
      </c>
      <c r="W674" s="271"/>
      <c r="X674" s="271">
        <f t="shared" ca="1" si="31"/>
        <v>0</v>
      </c>
      <c r="Y674" s="271"/>
      <c r="Z674" s="271"/>
      <c r="AB674" s="273" t="str">
        <f t="shared" si="32"/>
        <v/>
      </c>
    </row>
    <row r="675" spans="1:28" s="272" customFormat="1" ht="20">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30"/>
        <v/>
      </c>
      <c r="T675" s="222" t="str">
        <f ca="1">IF(B675="","",IF(ISERROR(MATCH($J675,SorP!$B$1:$B$6230,0)),"",INDIRECT("'SorP'!$A$"&amp;MATCH($J675,SorP!$B$1:$B$6230,0))))</f>
        <v/>
      </c>
      <c r="U675" s="238"/>
      <c r="V675" s="270" t="e">
        <f>IF(C675="",NA(),MATCH($B675&amp;$C675,'Smelter Look-up'!$J:$J,0))</f>
        <v>#N/A</v>
      </c>
      <c r="W675" s="271"/>
      <c r="X675" s="271">
        <f t="shared" ca="1" si="31"/>
        <v>0</v>
      </c>
      <c r="Y675" s="271"/>
      <c r="Z675" s="271"/>
      <c r="AB675" s="273" t="str">
        <f t="shared" si="32"/>
        <v/>
      </c>
    </row>
    <row r="676" spans="1:28" s="272" customFormat="1" ht="20">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30"/>
        <v/>
      </c>
      <c r="T676" s="222" t="str">
        <f ca="1">IF(B676="","",IF(ISERROR(MATCH($J676,SorP!$B$1:$B$6230,0)),"",INDIRECT("'SorP'!$A$"&amp;MATCH($J676,SorP!$B$1:$B$6230,0))))</f>
        <v/>
      </c>
      <c r="U676" s="238"/>
      <c r="V676" s="270" t="e">
        <f>IF(C676="",NA(),MATCH($B676&amp;$C676,'Smelter Look-up'!$J:$J,0))</f>
        <v>#N/A</v>
      </c>
      <c r="W676" s="271"/>
      <c r="X676" s="271">
        <f t="shared" ca="1" si="31"/>
        <v>0</v>
      </c>
      <c r="Y676" s="271"/>
      <c r="Z676" s="271"/>
      <c r="AB676" s="273" t="str">
        <f t="shared" si="32"/>
        <v/>
      </c>
    </row>
    <row r="677" spans="1:28" s="272" customFormat="1" ht="20">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30"/>
        <v/>
      </c>
      <c r="T677" s="222" t="str">
        <f ca="1">IF(B677="","",IF(ISERROR(MATCH($J677,SorP!$B$1:$B$6230,0)),"",INDIRECT("'SorP'!$A$"&amp;MATCH($J677,SorP!$B$1:$B$6230,0))))</f>
        <v/>
      </c>
      <c r="U677" s="238"/>
      <c r="V677" s="270" t="e">
        <f>IF(C677="",NA(),MATCH($B677&amp;$C677,'Smelter Look-up'!$J:$J,0))</f>
        <v>#N/A</v>
      </c>
      <c r="W677" s="271"/>
      <c r="X677" s="271">
        <f t="shared" ca="1" si="31"/>
        <v>0</v>
      </c>
      <c r="Y677" s="271"/>
      <c r="Z677" s="271"/>
      <c r="AB677" s="273" t="str">
        <f t="shared" si="32"/>
        <v/>
      </c>
    </row>
    <row r="678" spans="1:28" s="272" customFormat="1" ht="20">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30"/>
        <v/>
      </c>
      <c r="T678" s="222" t="str">
        <f ca="1">IF(B678="","",IF(ISERROR(MATCH($J678,SorP!$B$1:$B$6230,0)),"",INDIRECT("'SorP'!$A$"&amp;MATCH($J678,SorP!$B$1:$B$6230,0))))</f>
        <v/>
      </c>
      <c r="U678" s="238"/>
      <c r="V678" s="270" t="e">
        <f>IF(C678="",NA(),MATCH($B678&amp;$C678,'Smelter Look-up'!$J:$J,0))</f>
        <v>#N/A</v>
      </c>
      <c r="W678" s="271"/>
      <c r="X678" s="271">
        <f t="shared" ca="1" si="31"/>
        <v>0</v>
      </c>
      <c r="Y678" s="271"/>
      <c r="Z678" s="271"/>
      <c r="AB678" s="273" t="str">
        <f t="shared" si="32"/>
        <v/>
      </c>
    </row>
    <row r="679" spans="1:28" s="272" customFormat="1" ht="20">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30"/>
        <v/>
      </c>
      <c r="T679" s="222" t="str">
        <f ca="1">IF(B679="","",IF(ISERROR(MATCH($J679,SorP!$B$1:$B$6230,0)),"",INDIRECT("'SorP'!$A$"&amp;MATCH($J679,SorP!$B$1:$B$6230,0))))</f>
        <v/>
      </c>
      <c r="U679" s="238"/>
      <c r="V679" s="270" t="e">
        <f>IF(C679="",NA(),MATCH($B679&amp;$C679,'Smelter Look-up'!$J:$J,0))</f>
        <v>#N/A</v>
      </c>
      <c r="W679" s="271"/>
      <c r="X679" s="271">
        <f t="shared" ca="1" si="31"/>
        <v>0</v>
      </c>
      <c r="Y679" s="271"/>
      <c r="Z679" s="271"/>
      <c r="AB679" s="273" t="str">
        <f t="shared" si="32"/>
        <v/>
      </c>
    </row>
    <row r="680" spans="1:28" s="272" customFormat="1" ht="20">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30"/>
        <v/>
      </c>
      <c r="T680" s="222" t="str">
        <f ca="1">IF(B680="","",IF(ISERROR(MATCH($J680,SorP!$B$1:$B$6230,0)),"",INDIRECT("'SorP'!$A$"&amp;MATCH($J680,SorP!$B$1:$B$6230,0))))</f>
        <v/>
      </c>
      <c r="U680" s="238"/>
      <c r="V680" s="270" t="e">
        <f>IF(C680="",NA(),MATCH($B680&amp;$C680,'Smelter Look-up'!$J:$J,0))</f>
        <v>#N/A</v>
      </c>
      <c r="W680" s="271"/>
      <c r="X680" s="271">
        <f t="shared" ca="1" si="31"/>
        <v>0</v>
      </c>
      <c r="Y680" s="271"/>
      <c r="Z680" s="271"/>
      <c r="AB680" s="273" t="str">
        <f t="shared" si="32"/>
        <v/>
      </c>
    </row>
    <row r="681" spans="1:28" s="272" customFormat="1" ht="20">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30"/>
        <v/>
      </c>
      <c r="T681" s="222" t="str">
        <f ca="1">IF(B681="","",IF(ISERROR(MATCH($J681,SorP!$B$1:$B$6230,0)),"",INDIRECT("'SorP'!$A$"&amp;MATCH($J681,SorP!$B$1:$B$6230,0))))</f>
        <v/>
      </c>
      <c r="U681" s="238"/>
      <c r="V681" s="270" t="e">
        <f>IF(C681="",NA(),MATCH($B681&amp;$C681,'Smelter Look-up'!$J:$J,0))</f>
        <v>#N/A</v>
      </c>
      <c r="W681" s="271"/>
      <c r="X681" s="271">
        <f t="shared" ca="1" si="31"/>
        <v>0</v>
      </c>
      <c r="Y681" s="271"/>
      <c r="Z681" s="271"/>
      <c r="AB681" s="273" t="str">
        <f t="shared" si="32"/>
        <v/>
      </c>
    </row>
    <row r="682" spans="1:28" s="272" customFormat="1" ht="20">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30"/>
        <v/>
      </c>
      <c r="T682" s="222" t="str">
        <f ca="1">IF(B682="","",IF(ISERROR(MATCH($J682,SorP!$B$1:$B$6230,0)),"",INDIRECT("'SorP'!$A$"&amp;MATCH($J682,SorP!$B$1:$B$6230,0))))</f>
        <v/>
      </c>
      <c r="U682" s="238"/>
      <c r="V682" s="270" t="e">
        <f>IF(C682="",NA(),MATCH($B682&amp;$C682,'Smelter Look-up'!$J:$J,0))</f>
        <v>#N/A</v>
      </c>
      <c r="W682" s="271"/>
      <c r="X682" s="271">
        <f t="shared" ca="1" si="31"/>
        <v>0</v>
      </c>
      <c r="Y682" s="271"/>
      <c r="Z682" s="271"/>
      <c r="AB682" s="273" t="str">
        <f t="shared" si="32"/>
        <v/>
      </c>
    </row>
    <row r="683" spans="1:28" s="272" customFormat="1" ht="20">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30"/>
        <v/>
      </c>
      <c r="T683" s="222" t="str">
        <f ca="1">IF(B683="","",IF(ISERROR(MATCH($J683,SorP!$B$1:$B$6230,0)),"",INDIRECT("'SorP'!$A$"&amp;MATCH($J683,SorP!$B$1:$B$6230,0))))</f>
        <v/>
      </c>
      <c r="U683" s="238"/>
      <c r="V683" s="270" t="e">
        <f>IF(C683="",NA(),MATCH($B683&amp;$C683,'Smelter Look-up'!$J:$J,0))</f>
        <v>#N/A</v>
      </c>
      <c r="W683" s="271"/>
      <c r="X683" s="271">
        <f t="shared" ca="1" si="31"/>
        <v>0</v>
      </c>
      <c r="Y683" s="271"/>
      <c r="Z683" s="271"/>
      <c r="AB683" s="273" t="str">
        <f t="shared" si="32"/>
        <v/>
      </c>
    </row>
    <row r="684" spans="1:28" s="272" customFormat="1" ht="20">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30"/>
        <v/>
      </c>
      <c r="T684" s="222" t="str">
        <f ca="1">IF(B684="","",IF(ISERROR(MATCH($J684,SorP!$B$1:$B$6230,0)),"",INDIRECT("'SorP'!$A$"&amp;MATCH($J684,SorP!$B$1:$B$6230,0))))</f>
        <v/>
      </c>
      <c r="U684" s="238"/>
      <c r="V684" s="270" t="e">
        <f>IF(C684="",NA(),MATCH($B684&amp;$C684,'Smelter Look-up'!$J:$J,0))</f>
        <v>#N/A</v>
      </c>
      <c r="W684" s="271"/>
      <c r="X684" s="271">
        <f t="shared" ca="1" si="31"/>
        <v>0</v>
      </c>
      <c r="Y684" s="271"/>
      <c r="Z684" s="271"/>
      <c r="AB684" s="273" t="str">
        <f t="shared" si="32"/>
        <v/>
      </c>
    </row>
    <row r="685" spans="1:28" s="272" customFormat="1" ht="20">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30"/>
        <v/>
      </c>
      <c r="T685" s="222" t="str">
        <f ca="1">IF(B685="","",IF(ISERROR(MATCH($J685,SorP!$B$1:$B$6230,0)),"",INDIRECT("'SorP'!$A$"&amp;MATCH($J685,SorP!$B$1:$B$6230,0))))</f>
        <v/>
      </c>
      <c r="U685" s="238"/>
      <c r="V685" s="270" t="e">
        <f>IF(C685="",NA(),MATCH($B685&amp;$C685,'Smelter Look-up'!$J:$J,0))</f>
        <v>#N/A</v>
      </c>
      <c r="W685" s="271"/>
      <c r="X685" s="271">
        <f t="shared" ca="1" si="31"/>
        <v>0</v>
      </c>
      <c r="Y685" s="271"/>
      <c r="Z685" s="271"/>
      <c r="AB685" s="273" t="str">
        <f t="shared" si="32"/>
        <v/>
      </c>
    </row>
    <row r="686" spans="1:28" s="272" customFormat="1" ht="20">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30"/>
        <v/>
      </c>
      <c r="T686" s="222" t="str">
        <f ca="1">IF(B686="","",IF(ISERROR(MATCH($J686,SorP!$B$1:$B$6230,0)),"",INDIRECT("'SorP'!$A$"&amp;MATCH($J686,SorP!$B$1:$B$6230,0))))</f>
        <v/>
      </c>
      <c r="U686" s="238"/>
      <c r="V686" s="270" t="e">
        <f>IF(C686="",NA(),MATCH($B686&amp;$C686,'Smelter Look-up'!$J:$J,0))</f>
        <v>#N/A</v>
      </c>
      <c r="W686" s="271"/>
      <c r="X686" s="271">
        <f t="shared" ca="1" si="31"/>
        <v>0</v>
      </c>
      <c r="Y686" s="271"/>
      <c r="Z686" s="271"/>
      <c r="AB686" s="273" t="str">
        <f t="shared" si="32"/>
        <v/>
      </c>
    </row>
    <row r="687" spans="1:28" s="272" customFormat="1" ht="20">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30"/>
        <v/>
      </c>
      <c r="T687" s="222" t="str">
        <f ca="1">IF(B687="","",IF(ISERROR(MATCH($J687,SorP!$B$1:$B$6230,0)),"",INDIRECT("'SorP'!$A$"&amp;MATCH($J687,SorP!$B$1:$B$6230,0))))</f>
        <v/>
      </c>
      <c r="U687" s="238"/>
      <c r="V687" s="270" t="e">
        <f>IF(C687="",NA(),MATCH($B687&amp;$C687,'Smelter Look-up'!$J:$J,0))</f>
        <v>#N/A</v>
      </c>
      <c r="W687" s="271"/>
      <c r="X687" s="271">
        <f t="shared" ca="1" si="31"/>
        <v>0</v>
      </c>
      <c r="Y687" s="271"/>
      <c r="Z687" s="271"/>
      <c r="AB687" s="273" t="str">
        <f t="shared" si="32"/>
        <v/>
      </c>
    </row>
    <row r="688" spans="1:28" s="272" customFormat="1" ht="20">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30"/>
        <v/>
      </c>
      <c r="T688" s="222" t="str">
        <f ca="1">IF(B688="","",IF(ISERROR(MATCH($J688,SorP!$B$1:$B$6230,0)),"",INDIRECT("'SorP'!$A$"&amp;MATCH($J688,SorP!$B$1:$B$6230,0))))</f>
        <v/>
      </c>
      <c r="U688" s="238"/>
      <c r="V688" s="270" t="e">
        <f>IF(C688="",NA(),MATCH($B688&amp;$C688,'Smelter Look-up'!$J:$J,0))</f>
        <v>#N/A</v>
      </c>
      <c r="W688" s="271"/>
      <c r="X688" s="271">
        <f t="shared" ca="1" si="31"/>
        <v>0</v>
      </c>
      <c r="Y688" s="271"/>
      <c r="Z688" s="271"/>
      <c r="AB688" s="273" t="str">
        <f t="shared" si="32"/>
        <v/>
      </c>
    </row>
    <row r="689" spans="1:28" s="272" customFormat="1" ht="20">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30"/>
        <v/>
      </c>
      <c r="T689" s="222" t="str">
        <f ca="1">IF(B689="","",IF(ISERROR(MATCH($J689,SorP!$B$1:$B$6230,0)),"",INDIRECT("'SorP'!$A$"&amp;MATCH($J689,SorP!$B$1:$B$6230,0))))</f>
        <v/>
      </c>
      <c r="U689" s="238"/>
      <c r="V689" s="270" t="e">
        <f>IF(C689="",NA(),MATCH($B689&amp;$C689,'Smelter Look-up'!$J:$J,0))</f>
        <v>#N/A</v>
      </c>
      <c r="W689" s="271"/>
      <c r="X689" s="271">
        <f t="shared" ca="1" si="31"/>
        <v>0</v>
      </c>
      <c r="Y689" s="271"/>
      <c r="Z689" s="271"/>
      <c r="AB689" s="273" t="str">
        <f t="shared" si="32"/>
        <v/>
      </c>
    </row>
    <row r="690" spans="1:28" s="272" customFormat="1" ht="20">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ca="1" si="30"/>
        <v/>
      </c>
      <c r="T690" s="222" t="str">
        <f ca="1">IF(B690="","",IF(ISERROR(MATCH($J690,SorP!$B$1:$B$6230,0)),"",INDIRECT("'SorP'!$A$"&amp;MATCH($J690,SorP!$B$1:$B$6230,0))))</f>
        <v/>
      </c>
      <c r="U690" s="238"/>
      <c r="V690" s="270" t="e">
        <f>IF(C690="",NA(),MATCH($B690&amp;$C690,'Smelter Look-up'!$J:$J,0))</f>
        <v>#N/A</v>
      </c>
      <c r="W690" s="271"/>
      <c r="X690" s="271">
        <f t="shared" ca="1" si="31"/>
        <v>0</v>
      </c>
      <c r="Y690" s="271"/>
      <c r="Z690" s="271"/>
      <c r="AB690" s="273" t="str">
        <f t="shared" si="32"/>
        <v/>
      </c>
    </row>
    <row r="691" spans="1:28" s="272" customFormat="1" ht="20">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30"/>
        <v/>
      </c>
      <c r="T691" s="222" t="str">
        <f ca="1">IF(B691="","",IF(ISERROR(MATCH($J691,SorP!$B$1:$B$6230,0)),"",INDIRECT("'SorP'!$A$"&amp;MATCH($J691,SorP!$B$1:$B$6230,0))))</f>
        <v/>
      </c>
      <c r="U691" s="238"/>
      <c r="V691" s="270" t="e">
        <f>IF(C691="",NA(),MATCH($B691&amp;$C691,'Smelter Look-up'!$J:$J,0))</f>
        <v>#N/A</v>
      </c>
      <c r="W691" s="271"/>
      <c r="X691" s="271">
        <f t="shared" ca="1" si="31"/>
        <v>0</v>
      </c>
      <c r="Y691" s="271"/>
      <c r="Z691" s="271"/>
      <c r="AB691" s="273" t="str">
        <f t="shared" si="32"/>
        <v/>
      </c>
    </row>
    <row r="692" spans="1:28" s="272" customFormat="1" ht="20">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ca="1" si="30"/>
        <v/>
      </c>
      <c r="T692" s="222" t="str">
        <f ca="1">IF(B692="","",IF(ISERROR(MATCH($J692,SorP!$B$1:$B$6230,0)),"",INDIRECT("'SorP'!$A$"&amp;MATCH($J692,SorP!$B$1:$B$6230,0))))</f>
        <v/>
      </c>
      <c r="U692" s="238"/>
      <c r="V692" s="270" t="e">
        <f>IF(C692="",NA(),MATCH($B692&amp;$C692,'Smelter Look-up'!$J:$J,0))</f>
        <v>#N/A</v>
      </c>
      <c r="W692" s="271"/>
      <c r="X692" s="271">
        <f t="shared" ca="1" si="31"/>
        <v>0</v>
      </c>
      <c r="Y692" s="271"/>
      <c r="Z692" s="271"/>
      <c r="AB692" s="273" t="str">
        <f t="shared" si="32"/>
        <v/>
      </c>
    </row>
    <row r="693" spans="1:28" s="272" customFormat="1" ht="20">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ca="1" si="30"/>
        <v/>
      </c>
      <c r="T693" s="222" t="str">
        <f ca="1">IF(B693="","",IF(ISERROR(MATCH($J693,SorP!$B$1:$B$6230,0)),"",INDIRECT("'SorP'!$A$"&amp;MATCH($J693,SorP!$B$1:$B$6230,0))))</f>
        <v/>
      </c>
      <c r="U693" s="238"/>
      <c r="V693" s="270" t="e">
        <f>IF(C693="",NA(),MATCH($B693&amp;$C693,'Smelter Look-up'!$J:$J,0))</f>
        <v>#N/A</v>
      </c>
      <c r="W693" s="271"/>
      <c r="X693" s="271">
        <f t="shared" ca="1" si="31"/>
        <v>0</v>
      </c>
      <c r="Y693" s="271"/>
      <c r="Z693" s="271"/>
      <c r="AB693" s="273" t="str">
        <f t="shared" si="32"/>
        <v/>
      </c>
    </row>
    <row r="694" spans="1:28" s="272" customFormat="1" ht="20">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ca="1" si="30"/>
        <v/>
      </c>
      <c r="T694" s="222" t="str">
        <f ca="1">IF(B694="","",IF(ISERROR(MATCH($J694,SorP!$B$1:$B$6230,0)),"",INDIRECT("'SorP'!$A$"&amp;MATCH($J694,SorP!$B$1:$B$6230,0))))</f>
        <v/>
      </c>
      <c r="U694" s="238"/>
      <c r="V694" s="270" t="e">
        <f>IF(C694="",NA(),MATCH($B694&amp;$C694,'Smelter Look-up'!$J:$J,0))</f>
        <v>#N/A</v>
      </c>
      <c r="W694" s="271"/>
      <c r="X694" s="271">
        <f t="shared" ca="1" si="31"/>
        <v>0</v>
      </c>
      <c r="Y694" s="271"/>
      <c r="Z694" s="271"/>
      <c r="AB694" s="273" t="str">
        <f t="shared" si="32"/>
        <v/>
      </c>
    </row>
    <row r="695" spans="1:28" s="272" customFormat="1" ht="20">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ca="1" si="30"/>
        <v/>
      </c>
      <c r="T695" s="222" t="str">
        <f ca="1">IF(B695="","",IF(ISERROR(MATCH($J695,SorP!$B$1:$B$6230,0)),"",INDIRECT("'SorP'!$A$"&amp;MATCH($J695,SorP!$B$1:$B$6230,0))))</f>
        <v/>
      </c>
      <c r="U695" s="238"/>
      <c r="V695" s="270" t="e">
        <f>IF(C695="",NA(),MATCH($B695&amp;$C695,'Smelter Look-up'!$J:$J,0))</f>
        <v>#N/A</v>
      </c>
      <c r="W695" s="271"/>
      <c r="X695" s="271">
        <f t="shared" ca="1" si="31"/>
        <v>0</v>
      </c>
      <c r="Y695" s="271"/>
      <c r="Z695" s="271"/>
      <c r="AB695" s="273" t="str">
        <f t="shared" si="32"/>
        <v/>
      </c>
    </row>
    <row r="696" spans="1:28" s="272" customFormat="1" ht="20">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30"/>
        <v/>
      </c>
      <c r="T696" s="222" t="str">
        <f ca="1">IF(B696="","",IF(ISERROR(MATCH($J696,SorP!$B$1:$B$6230,0)),"",INDIRECT("'SorP'!$A$"&amp;MATCH($J696,SorP!$B$1:$B$6230,0))))</f>
        <v/>
      </c>
      <c r="U696" s="238"/>
      <c r="V696" s="270" t="e">
        <f>IF(C696="",NA(),MATCH($B696&amp;$C696,'Smelter Look-up'!$J:$J,0))</f>
        <v>#N/A</v>
      </c>
      <c r="W696" s="271"/>
      <c r="X696" s="271">
        <f t="shared" ca="1" si="31"/>
        <v>0</v>
      </c>
      <c r="Y696" s="271"/>
      <c r="Z696" s="271"/>
      <c r="AB696" s="273" t="str">
        <f t="shared" si="32"/>
        <v/>
      </c>
    </row>
    <row r="697" spans="1:28" s="272" customFormat="1" ht="20">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30"/>
        <v/>
      </c>
      <c r="T697" s="222" t="str">
        <f ca="1">IF(B697="","",IF(ISERROR(MATCH($J697,SorP!$B$1:$B$6230,0)),"",INDIRECT("'SorP'!$A$"&amp;MATCH($J697,SorP!$B$1:$B$6230,0))))</f>
        <v/>
      </c>
      <c r="U697" s="238"/>
      <c r="V697" s="270" t="e">
        <f>IF(C697="",NA(),MATCH($B697&amp;$C697,'Smelter Look-up'!$J:$J,0))</f>
        <v>#N/A</v>
      </c>
      <c r="W697" s="271"/>
      <c r="X697" s="271">
        <f t="shared" ca="1" si="31"/>
        <v>0</v>
      </c>
      <c r="Y697" s="271"/>
      <c r="Z697" s="271"/>
      <c r="AB697" s="273" t="str">
        <f t="shared" si="32"/>
        <v/>
      </c>
    </row>
    <row r="698" spans="1:28" s="272" customFormat="1" ht="20">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ref="S698" ca="1" si="33">IF(B698="","",IF(ISERROR(MATCH($E698,CL,0)),"Unknown",INDIRECT("'C'!$A$"&amp;MATCH($E698,CL,0)+1)))</f>
        <v/>
      </c>
      <c r="T698" s="222" t="str">
        <f ca="1">IF(B698="","",IF(ISERROR(MATCH($J698,SorP!$B$1:$B$6230,0)),"",INDIRECT("'SorP'!$A$"&amp;MATCH($J698,SorP!$B$1:$B$6230,0))))</f>
        <v/>
      </c>
      <c r="U698" s="238"/>
      <c r="V698" s="270" t="e">
        <f>IF(C698="",NA(),MATCH($B698&amp;$C698,'Smelter Look-up'!$J:$J,0))</f>
        <v>#N/A</v>
      </c>
      <c r="W698" s="271"/>
      <c r="X698" s="271">
        <f t="shared" ref="X698" ca="1" si="34">IF(AND(C698="Smelter not listed",OR(LEN(D698)=0,LEN(E698)=0)),1,0)</f>
        <v>0</v>
      </c>
      <c r="Y698" s="271"/>
      <c r="Z698" s="271"/>
      <c r="AB698" s="273" t="str">
        <f t="shared" ref="AB698" si="35">B698&amp;C698</f>
        <v/>
      </c>
    </row>
    <row r="699" spans="1:28" s="272" customFormat="1" ht="20">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t="shared" ref="S699:S730" ca="1" si="36">IF(B699="","",IF(ISERROR(MATCH($E699,CL,0)),"Unknown",INDIRECT("'C'!$A$"&amp;MATCH($E699,CL,0)+1)))</f>
        <v/>
      </c>
      <c r="T699" s="222" t="str">
        <f ca="1">IF(B699="","",IF(ISERROR(MATCH($J699,SorP!$B$1:$B$6230,0)),"",INDIRECT("'SorP'!$A$"&amp;MATCH($J699,SorP!$B$1:$B$6230,0))))</f>
        <v/>
      </c>
      <c r="U699" s="238"/>
      <c r="V699" s="270" t="e">
        <f>IF(C699="",NA(),MATCH($B699&amp;$C699,'Smelter Look-up'!$J:$J,0))</f>
        <v>#N/A</v>
      </c>
      <c r="W699" s="271"/>
      <c r="X699" s="271">
        <f t="shared" ref="X699:X730" ca="1" si="37">IF(AND(C699="Smelter not listed",OR(LEN(D699)=0,LEN(E699)=0)),1,0)</f>
        <v>0</v>
      </c>
      <c r="Y699" s="271"/>
      <c r="Z699" s="271"/>
      <c r="AB699" s="273" t="str">
        <f t="shared" ref="AB699:AB730" si="38">B699&amp;C699</f>
        <v/>
      </c>
    </row>
    <row r="700" spans="1:28" s="272" customFormat="1" ht="20">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ca="1" si="36"/>
        <v/>
      </c>
      <c r="T700" s="222" t="str">
        <f ca="1">IF(B700="","",IF(ISERROR(MATCH($J700,SorP!$B$1:$B$6230,0)),"",INDIRECT("'SorP'!$A$"&amp;MATCH($J700,SorP!$B$1:$B$6230,0))))</f>
        <v/>
      </c>
      <c r="U700" s="238"/>
      <c r="V700" s="270" t="e">
        <f>IF(C700="",NA(),MATCH($B700&amp;$C700,'Smelter Look-up'!$J:$J,0))</f>
        <v>#N/A</v>
      </c>
      <c r="W700" s="271"/>
      <c r="X700" s="271">
        <f t="shared" ca="1" si="37"/>
        <v>0</v>
      </c>
      <c r="Y700" s="271"/>
      <c r="Z700" s="271"/>
      <c r="AB700" s="273" t="str">
        <f t="shared" si="38"/>
        <v/>
      </c>
    </row>
    <row r="701" spans="1:28" s="272" customFormat="1" ht="20">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36"/>
        <v/>
      </c>
      <c r="T701" s="222" t="str">
        <f ca="1">IF(B701="","",IF(ISERROR(MATCH($J701,SorP!$B$1:$B$6230,0)),"",INDIRECT("'SorP'!$A$"&amp;MATCH($J701,SorP!$B$1:$B$6230,0))))</f>
        <v/>
      </c>
      <c r="U701" s="238"/>
      <c r="V701" s="270" t="e">
        <f>IF(C701="",NA(),MATCH($B701&amp;$C701,'Smelter Look-up'!$J:$J,0))</f>
        <v>#N/A</v>
      </c>
      <c r="W701" s="271"/>
      <c r="X701" s="271">
        <f t="shared" ca="1" si="37"/>
        <v>0</v>
      </c>
      <c r="Y701" s="271"/>
      <c r="Z701" s="271"/>
      <c r="AB701" s="273" t="str">
        <f t="shared" si="38"/>
        <v/>
      </c>
    </row>
    <row r="702" spans="1:28" s="272" customFormat="1" ht="20">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36"/>
        <v/>
      </c>
      <c r="T702" s="222" t="str">
        <f ca="1">IF(B702="","",IF(ISERROR(MATCH($J702,SorP!$B$1:$B$6230,0)),"",INDIRECT("'SorP'!$A$"&amp;MATCH($J702,SorP!$B$1:$B$6230,0))))</f>
        <v/>
      </c>
      <c r="U702" s="238"/>
      <c r="V702" s="270" t="e">
        <f>IF(C702="",NA(),MATCH($B702&amp;$C702,'Smelter Look-up'!$J:$J,0))</f>
        <v>#N/A</v>
      </c>
      <c r="W702" s="271"/>
      <c r="X702" s="271">
        <f t="shared" ca="1" si="37"/>
        <v>0</v>
      </c>
      <c r="Y702" s="271"/>
      <c r="Z702" s="271"/>
      <c r="AB702" s="273" t="str">
        <f t="shared" si="38"/>
        <v/>
      </c>
    </row>
    <row r="703" spans="1:28" s="272" customFormat="1" ht="20">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36"/>
        <v/>
      </c>
      <c r="T703" s="222" t="str">
        <f ca="1">IF(B703="","",IF(ISERROR(MATCH($J703,SorP!$B$1:$B$6230,0)),"",INDIRECT("'SorP'!$A$"&amp;MATCH($J703,SorP!$B$1:$B$6230,0))))</f>
        <v/>
      </c>
      <c r="U703" s="238"/>
      <c r="V703" s="270" t="e">
        <f>IF(C703="",NA(),MATCH($B703&amp;$C703,'Smelter Look-up'!$J:$J,0))</f>
        <v>#N/A</v>
      </c>
      <c r="W703" s="271"/>
      <c r="X703" s="271">
        <f t="shared" ca="1" si="37"/>
        <v>0</v>
      </c>
      <c r="Y703" s="271"/>
      <c r="Z703" s="271"/>
      <c r="AB703" s="273" t="str">
        <f t="shared" si="38"/>
        <v/>
      </c>
    </row>
    <row r="704" spans="1:28" s="272" customFormat="1" ht="20">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36"/>
        <v/>
      </c>
      <c r="T704" s="222" t="str">
        <f ca="1">IF(B704="","",IF(ISERROR(MATCH($J704,SorP!$B$1:$B$6230,0)),"",INDIRECT("'SorP'!$A$"&amp;MATCH($J704,SorP!$B$1:$B$6230,0))))</f>
        <v/>
      </c>
      <c r="U704" s="238"/>
      <c r="V704" s="270" t="e">
        <f>IF(C704="",NA(),MATCH($B704&amp;$C704,'Smelter Look-up'!$J:$J,0))</f>
        <v>#N/A</v>
      </c>
      <c r="W704" s="271"/>
      <c r="X704" s="271">
        <f t="shared" ca="1" si="37"/>
        <v>0</v>
      </c>
      <c r="Y704" s="271"/>
      <c r="Z704" s="271"/>
      <c r="AB704" s="273" t="str">
        <f t="shared" si="38"/>
        <v/>
      </c>
    </row>
    <row r="705" spans="1:28" s="272" customFormat="1" ht="20">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36"/>
        <v/>
      </c>
      <c r="T705" s="222" t="str">
        <f ca="1">IF(B705="","",IF(ISERROR(MATCH($J705,SorP!$B$1:$B$6230,0)),"",INDIRECT("'SorP'!$A$"&amp;MATCH($J705,SorP!$B$1:$B$6230,0))))</f>
        <v/>
      </c>
      <c r="U705" s="238"/>
      <c r="V705" s="270" t="e">
        <f>IF(C705="",NA(),MATCH($B705&amp;$C705,'Smelter Look-up'!$J:$J,0))</f>
        <v>#N/A</v>
      </c>
      <c r="W705" s="271"/>
      <c r="X705" s="271">
        <f t="shared" ca="1" si="37"/>
        <v>0</v>
      </c>
      <c r="Y705" s="271"/>
      <c r="Z705" s="271"/>
      <c r="AB705" s="273" t="str">
        <f t="shared" si="38"/>
        <v/>
      </c>
    </row>
    <row r="706" spans="1:28" s="272" customFormat="1" ht="20">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36"/>
        <v/>
      </c>
      <c r="T706" s="222" t="str">
        <f ca="1">IF(B706="","",IF(ISERROR(MATCH($J706,SorP!$B$1:$B$6230,0)),"",INDIRECT("'SorP'!$A$"&amp;MATCH($J706,SorP!$B$1:$B$6230,0))))</f>
        <v/>
      </c>
      <c r="U706" s="238"/>
      <c r="V706" s="270" t="e">
        <f>IF(C706="",NA(),MATCH($B706&amp;$C706,'Smelter Look-up'!$J:$J,0))</f>
        <v>#N/A</v>
      </c>
      <c r="W706" s="271"/>
      <c r="X706" s="271">
        <f t="shared" ca="1" si="37"/>
        <v>0</v>
      </c>
      <c r="Y706" s="271"/>
      <c r="Z706" s="271"/>
      <c r="AB706" s="273" t="str">
        <f t="shared" si="38"/>
        <v/>
      </c>
    </row>
    <row r="707" spans="1:28" s="272" customFormat="1" ht="20">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36"/>
        <v/>
      </c>
      <c r="T707" s="222" t="str">
        <f ca="1">IF(B707="","",IF(ISERROR(MATCH($J707,SorP!$B$1:$B$6230,0)),"",INDIRECT("'SorP'!$A$"&amp;MATCH($J707,SorP!$B$1:$B$6230,0))))</f>
        <v/>
      </c>
      <c r="U707" s="238"/>
      <c r="V707" s="270" t="e">
        <f>IF(C707="",NA(),MATCH($B707&amp;$C707,'Smelter Look-up'!$J:$J,0))</f>
        <v>#N/A</v>
      </c>
      <c r="W707" s="271"/>
      <c r="X707" s="271">
        <f t="shared" ca="1" si="37"/>
        <v>0</v>
      </c>
      <c r="Y707" s="271"/>
      <c r="Z707" s="271"/>
      <c r="AB707" s="273" t="str">
        <f t="shared" si="38"/>
        <v/>
      </c>
    </row>
    <row r="708" spans="1:28" s="272" customFormat="1" ht="20">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36"/>
        <v/>
      </c>
      <c r="T708" s="222" t="str">
        <f ca="1">IF(B708="","",IF(ISERROR(MATCH($J708,SorP!$B$1:$B$6230,0)),"",INDIRECT("'SorP'!$A$"&amp;MATCH($J708,SorP!$B$1:$B$6230,0))))</f>
        <v/>
      </c>
      <c r="U708" s="238"/>
      <c r="V708" s="270" t="e">
        <f>IF(C708="",NA(),MATCH($B708&amp;$C708,'Smelter Look-up'!$J:$J,0))</f>
        <v>#N/A</v>
      </c>
      <c r="W708" s="271"/>
      <c r="X708" s="271">
        <f t="shared" ca="1" si="37"/>
        <v>0</v>
      </c>
      <c r="Y708" s="271"/>
      <c r="Z708" s="271"/>
      <c r="AB708" s="273" t="str">
        <f t="shared" si="38"/>
        <v/>
      </c>
    </row>
    <row r="709" spans="1:28" s="272" customFormat="1" ht="20">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36"/>
        <v/>
      </c>
      <c r="T709" s="222" t="str">
        <f ca="1">IF(B709="","",IF(ISERROR(MATCH($J709,SorP!$B$1:$B$6230,0)),"",INDIRECT("'SorP'!$A$"&amp;MATCH($J709,SorP!$B$1:$B$6230,0))))</f>
        <v/>
      </c>
      <c r="U709" s="238"/>
      <c r="V709" s="270" t="e">
        <f>IF(C709="",NA(),MATCH($B709&amp;$C709,'Smelter Look-up'!$J:$J,0))</f>
        <v>#N/A</v>
      </c>
      <c r="W709" s="271"/>
      <c r="X709" s="271">
        <f t="shared" ca="1" si="37"/>
        <v>0</v>
      </c>
      <c r="Y709" s="271"/>
      <c r="Z709" s="271"/>
      <c r="AB709" s="273" t="str">
        <f t="shared" si="38"/>
        <v/>
      </c>
    </row>
    <row r="710" spans="1:28" s="272" customFormat="1" ht="20">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36"/>
        <v/>
      </c>
      <c r="T710" s="222" t="str">
        <f ca="1">IF(B710="","",IF(ISERROR(MATCH($J710,SorP!$B$1:$B$6230,0)),"",INDIRECT("'SorP'!$A$"&amp;MATCH($J710,SorP!$B$1:$B$6230,0))))</f>
        <v/>
      </c>
      <c r="U710" s="238"/>
      <c r="V710" s="270" t="e">
        <f>IF(C710="",NA(),MATCH($B710&amp;$C710,'Smelter Look-up'!$J:$J,0))</f>
        <v>#N/A</v>
      </c>
      <c r="W710" s="271"/>
      <c r="X710" s="271">
        <f t="shared" ca="1" si="37"/>
        <v>0</v>
      </c>
      <c r="Y710" s="271"/>
      <c r="Z710" s="271"/>
      <c r="AB710" s="273" t="str">
        <f t="shared" si="38"/>
        <v/>
      </c>
    </row>
    <row r="711" spans="1:28" s="272" customFormat="1" ht="20">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36"/>
        <v/>
      </c>
      <c r="T711" s="222" t="str">
        <f ca="1">IF(B711="","",IF(ISERROR(MATCH($J711,SorP!$B$1:$B$6230,0)),"",INDIRECT("'SorP'!$A$"&amp;MATCH($J711,SorP!$B$1:$B$6230,0))))</f>
        <v/>
      </c>
      <c r="U711" s="238"/>
      <c r="V711" s="270" t="e">
        <f>IF(C711="",NA(),MATCH($B711&amp;$C711,'Smelter Look-up'!$J:$J,0))</f>
        <v>#N/A</v>
      </c>
      <c r="W711" s="271"/>
      <c r="X711" s="271">
        <f t="shared" ca="1" si="37"/>
        <v>0</v>
      </c>
      <c r="Y711" s="271"/>
      <c r="Z711" s="271"/>
      <c r="AB711" s="273" t="str">
        <f t="shared" si="38"/>
        <v/>
      </c>
    </row>
    <row r="712" spans="1:28" s="272" customFormat="1" ht="20">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36"/>
        <v/>
      </c>
      <c r="T712" s="222" t="str">
        <f ca="1">IF(B712="","",IF(ISERROR(MATCH($J712,SorP!$B$1:$B$6230,0)),"",INDIRECT("'SorP'!$A$"&amp;MATCH($J712,SorP!$B$1:$B$6230,0))))</f>
        <v/>
      </c>
      <c r="U712" s="238"/>
      <c r="V712" s="270" t="e">
        <f>IF(C712="",NA(),MATCH($B712&amp;$C712,'Smelter Look-up'!$J:$J,0))</f>
        <v>#N/A</v>
      </c>
      <c r="W712" s="271"/>
      <c r="X712" s="271">
        <f t="shared" ca="1" si="37"/>
        <v>0</v>
      </c>
      <c r="Y712" s="271"/>
      <c r="Z712" s="271"/>
      <c r="AB712" s="273" t="str">
        <f t="shared" si="38"/>
        <v/>
      </c>
    </row>
    <row r="713" spans="1:28" s="272" customFormat="1" ht="20">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36"/>
        <v/>
      </c>
      <c r="T713" s="222" t="str">
        <f ca="1">IF(B713="","",IF(ISERROR(MATCH($J713,SorP!$B$1:$B$6230,0)),"",INDIRECT("'SorP'!$A$"&amp;MATCH($J713,SorP!$B$1:$B$6230,0))))</f>
        <v/>
      </c>
      <c r="U713" s="238"/>
      <c r="V713" s="270" t="e">
        <f>IF(C713="",NA(),MATCH($B713&amp;$C713,'Smelter Look-up'!$J:$J,0))</f>
        <v>#N/A</v>
      </c>
      <c r="W713" s="271"/>
      <c r="X713" s="271">
        <f t="shared" ca="1" si="37"/>
        <v>0</v>
      </c>
      <c r="Y713" s="271"/>
      <c r="Z713" s="271"/>
      <c r="AB713" s="273" t="str">
        <f t="shared" si="38"/>
        <v/>
      </c>
    </row>
    <row r="714" spans="1:28" s="272" customFormat="1" ht="20">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36"/>
        <v/>
      </c>
      <c r="T714" s="222" t="str">
        <f ca="1">IF(B714="","",IF(ISERROR(MATCH($J714,SorP!$B$1:$B$6230,0)),"",INDIRECT("'SorP'!$A$"&amp;MATCH($J714,SorP!$B$1:$B$6230,0))))</f>
        <v/>
      </c>
      <c r="U714" s="238"/>
      <c r="V714" s="270" t="e">
        <f>IF(C714="",NA(),MATCH($B714&amp;$C714,'Smelter Look-up'!$J:$J,0))</f>
        <v>#N/A</v>
      </c>
      <c r="W714" s="271"/>
      <c r="X714" s="271">
        <f t="shared" ca="1" si="37"/>
        <v>0</v>
      </c>
      <c r="Y714" s="271"/>
      <c r="Z714" s="271"/>
      <c r="AB714" s="273" t="str">
        <f t="shared" si="38"/>
        <v/>
      </c>
    </row>
    <row r="715" spans="1:28" s="272" customFormat="1" ht="20">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36"/>
        <v/>
      </c>
      <c r="T715" s="222" t="str">
        <f ca="1">IF(B715="","",IF(ISERROR(MATCH($J715,SorP!$B$1:$B$6230,0)),"",INDIRECT("'SorP'!$A$"&amp;MATCH($J715,SorP!$B$1:$B$6230,0))))</f>
        <v/>
      </c>
      <c r="U715" s="238"/>
      <c r="V715" s="270" t="e">
        <f>IF(C715="",NA(),MATCH($B715&amp;$C715,'Smelter Look-up'!$J:$J,0))</f>
        <v>#N/A</v>
      </c>
      <c r="W715" s="271"/>
      <c r="X715" s="271">
        <f t="shared" ca="1" si="37"/>
        <v>0</v>
      </c>
      <c r="Y715" s="271"/>
      <c r="Z715" s="271"/>
      <c r="AB715" s="273" t="str">
        <f t="shared" si="38"/>
        <v/>
      </c>
    </row>
    <row r="716" spans="1:28" s="272" customFormat="1" ht="20">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36"/>
        <v/>
      </c>
      <c r="T716" s="222" t="str">
        <f ca="1">IF(B716="","",IF(ISERROR(MATCH($J716,SorP!$B$1:$B$6230,0)),"",INDIRECT("'SorP'!$A$"&amp;MATCH($J716,SorP!$B$1:$B$6230,0))))</f>
        <v/>
      </c>
      <c r="U716" s="238"/>
      <c r="V716" s="270" t="e">
        <f>IF(C716="",NA(),MATCH($B716&amp;$C716,'Smelter Look-up'!$J:$J,0))</f>
        <v>#N/A</v>
      </c>
      <c r="W716" s="271"/>
      <c r="X716" s="271">
        <f t="shared" ca="1" si="37"/>
        <v>0</v>
      </c>
      <c r="Y716" s="271"/>
      <c r="Z716" s="271"/>
      <c r="AB716" s="273" t="str">
        <f t="shared" si="38"/>
        <v/>
      </c>
    </row>
    <row r="717" spans="1:28" s="272" customFormat="1" ht="20">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36"/>
        <v/>
      </c>
      <c r="T717" s="222" t="str">
        <f ca="1">IF(B717="","",IF(ISERROR(MATCH($J717,SorP!$B$1:$B$6230,0)),"",INDIRECT("'SorP'!$A$"&amp;MATCH($J717,SorP!$B$1:$B$6230,0))))</f>
        <v/>
      </c>
      <c r="U717" s="238"/>
      <c r="V717" s="270" t="e">
        <f>IF(C717="",NA(),MATCH($B717&amp;$C717,'Smelter Look-up'!$J:$J,0))</f>
        <v>#N/A</v>
      </c>
      <c r="W717" s="271"/>
      <c r="X717" s="271">
        <f t="shared" ca="1" si="37"/>
        <v>0</v>
      </c>
      <c r="Y717" s="271"/>
      <c r="Z717" s="271"/>
      <c r="AB717" s="273" t="str">
        <f t="shared" si="38"/>
        <v/>
      </c>
    </row>
    <row r="718" spans="1:28" s="272" customFormat="1" ht="20">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36"/>
        <v/>
      </c>
      <c r="T718" s="222" t="str">
        <f ca="1">IF(B718="","",IF(ISERROR(MATCH($J718,SorP!$B$1:$B$6230,0)),"",INDIRECT("'SorP'!$A$"&amp;MATCH($J718,SorP!$B$1:$B$6230,0))))</f>
        <v/>
      </c>
      <c r="U718" s="238"/>
      <c r="V718" s="270" t="e">
        <f>IF(C718="",NA(),MATCH($B718&amp;$C718,'Smelter Look-up'!$J:$J,0))</f>
        <v>#N/A</v>
      </c>
      <c r="W718" s="271"/>
      <c r="X718" s="271">
        <f t="shared" ca="1" si="37"/>
        <v>0</v>
      </c>
      <c r="Y718" s="271"/>
      <c r="Z718" s="271"/>
      <c r="AB718" s="273" t="str">
        <f t="shared" si="38"/>
        <v/>
      </c>
    </row>
    <row r="719" spans="1:28" s="272" customFormat="1" ht="20">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36"/>
        <v/>
      </c>
      <c r="T719" s="222" t="str">
        <f ca="1">IF(B719="","",IF(ISERROR(MATCH($J719,SorP!$B$1:$B$6230,0)),"",INDIRECT("'SorP'!$A$"&amp;MATCH($J719,SorP!$B$1:$B$6230,0))))</f>
        <v/>
      </c>
      <c r="U719" s="238"/>
      <c r="V719" s="270" t="e">
        <f>IF(C719="",NA(),MATCH($B719&amp;$C719,'Smelter Look-up'!$J:$J,0))</f>
        <v>#N/A</v>
      </c>
      <c r="W719" s="271"/>
      <c r="X719" s="271">
        <f t="shared" ca="1" si="37"/>
        <v>0</v>
      </c>
      <c r="Y719" s="271"/>
      <c r="Z719" s="271"/>
      <c r="AB719" s="273" t="str">
        <f t="shared" si="38"/>
        <v/>
      </c>
    </row>
    <row r="720" spans="1:28" s="272" customFormat="1" ht="20">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36"/>
        <v/>
      </c>
      <c r="T720" s="222" t="str">
        <f ca="1">IF(B720="","",IF(ISERROR(MATCH($J720,SorP!$B$1:$B$6230,0)),"",INDIRECT("'SorP'!$A$"&amp;MATCH($J720,SorP!$B$1:$B$6230,0))))</f>
        <v/>
      </c>
      <c r="U720" s="238"/>
      <c r="V720" s="270" t="e">
        <f>IF(C720="",NA(),MATCH($B720&amp;$C720,'Smelter Look-up'!$J:$J,0))</f>
        <v>#N/A</v>
      </c>
      <c r="W720" s="271"/>
      <c r="X720" s="271">
        <f t="shared" ca="1" si="37"/>
        <v>0</v>
      </c>
      <c r="Y720" s="271"/>
      <c r="Z720" s="271"/>
      <c r="AB720" s="273" t="str">
        <f t="shared" si="38"/>
        <v/>
      </c>
    </row>
    <row r="721" spans="1:28" s="272" customFormat="1" ht="20">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ca="1" si="36"/>
        <v/>
      </c>
      <c r="T721" s="222" t="str">
        <f ca="1">IF(B721="","",IF(ISERROR(MATCH($J721,SorP!$B$1:$B$6230,0)),"",INDIRECT("'SorP'!$A$"&amp;MATCH($J721,SorP!$B$1:$B$6230,0))))</f>
        <v/>
      </c>
      <c r="U721" s="238"/>
      <c r="V721" s="270" t="e">
        <f>IF(C721="",NA(),MATCH($B721&amp;$C721,'Smelter Look-up'!$J:$J,0))</f>
        <v>#N/A</v>
      </c>
      <c r="W721" s="271"/>
      <c r="X721" s="271">
        <f t="shared" ca="1" si="37"/>
        <v>0</v>
      </c>
      <c r="Y721" s="271"/>
      <c r="Z721" s="271"/>
      <c r="AB721" s="273" t="str">
        <f t="shared" si="38"/>
        <v/>
      </c>
    </row>
    <row r="722" spans="1:28" s="272" customFormat="1" ht="20">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ca="1" si="36"/>
        <v/>
      </c>
      <c r="T722" s="222" t="str">
        <f ca="1">IF(B722="","",IF(ISERROR(MATCH($J722,SorP!$B$1:$B$6230,0)),"",INDIRECT("'SorP'!$A$"&amp;MATCH($J722,SorP!$B$1:$B$6230,0))))</f>
        <v/>
      </c>
      <c r="U722" s="238"/>
      <c r="V722" s="270" t="e">
        <f>IF(C722="",NA(),MATCH($B722&amp;$C722,'Smelter Look-up'!$J:$J,0))</f>
        <v>#N/A</v>
      </c>
      <c r="W722" s="271"/>
      <c r="X722" s="271">
        <f t="shared" ca="1" si="37"/>
        <v>0</v>
      </c>
      <c r="Y722" s="271"/>
      <c r="Z722" s="271"/>
      <c r="AB722" s="273" t="str">
        <f t="shared" si="38"/>
        <v/>
      </c>
    </row>
    <row r="723" spans="1:28" s="272" customFormat="1" ht="20">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36"/>
        <v/>
      </c>
      <c r="T723" s="222" t="str">
        <f ca="1">IF(B723="","",IF(ISERROR(MATCH($J723,SorP!$B$1:$B$6230,0)),"",INDIRECT("'SorP'!$A$"&amp;MATCH($J723,SorP!$B$1:$B$6230,0))))</f>
        <v/>
      </c>
      <c r="U723" s="238"/>
      <c r="V723" s="270" t="e">
        <f>IF(C723="",NA(),MATCH($B723&amp;$C723,'Smelter Look-up'!$J:$J,0))</f>
        <v>#N/A</v>
      </c>
      <c r="W723" s="271"/>
      <c r="X723" s="271">
        <f t="shared" ca="1" si="37"/>
        <v>0</v>
      </c>
      <c r="Y723" s="271"/>
      <c r="Z723" s="271"/>
      <c r="AB723" s="273" t="str">
        <f t="shared" si="38"/>
        <v/>
      </c>
    </row>
    <row r="724" spans="1:28" s="272" customFormat="1" ht="20">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36"/>
        <v/>
      </c>
      <c r="T724" s="222" t="str">
        <f ca="1">IF(B724="","",IF(ISERROR(MATCH($J724,SorP!$B$1:$B$6230,0)),"",INDIRECT("'SorP'!$A$"&amp;MATCH($J724,SorP!$B$1:$B$6230,0))))</f>
        <v/>
      </c>
      <c r="U724" s="238"/>
      <c r="V724" s="270" t="e">
        <f>IF(C724="",NA(),MATCH($B724&amp;$C724,'Smelter Look-up'!$J:$J,0))</f>
        <v>#N/A</v>
      </c>
      <c r="W724" s="271"/>
      <c r="X724" s="271">
        <f t="shared" ca="1" si="37"/>
        <v>0</v>
      </c>
      <c r="Y724" s="271"/>
      <c r="Z724" s="271"/>
      <c r="AB724" s="273" t="str">
        <f t="shared" si="38"/>
        <v/>
      </c>
    </row>
    <row r="725" spans="1:28" s="272" customFormat="1" ht="20">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ca="1" si="36"/>
        <v/>
      </c>
      <c r="T725" s="222" t="str">
        <f ca="1">IF(B725="","",IF(ISERROR(MATCH($J725,SorP!$B$1:$B$6230,0)),"",INDIRECT("'SorP'!$A$"&amp;MATCH($J725,SorP!$B$1:$B$6230,0))))</f>
        <v/>
      </c>
      <c r="U725" s="238"/>
      <c r="V725" s="270" t="e">
        <f>IF(C725="",NA(),MATCH($B725&amp;$C725,'Smelter Look-up'!$J:$J,0))</f>
        <v>#N/A</v>
      </c>
      <c r="W725" s="271"/>
      <c r="X725" s="271">
        <f t="shared" ca="1" si="37"/>
        <v>0</v>
      </c>
      <c r="Y725" s="271"/>
      <c r="Z725" s="271"/>
      <c r="AB725" s="273" t="str">
        <f t="shared" si="38"/>
        <v/>
      </c>
    </row>
    <row r="726" spans="1:28" s="272" customFormat="1" ht="20">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36"/>
        <v/>
      </c>
      <c r="T726" s="222" t="str">
        <f ca="1">IF(B726="","",IF(ISERROR(MATCH($J726,SorP!$B$1:$B$6230,0)),"",INDIRECT("'SorP'!$A$"&amp;MATCH($J726,SorP!$B$1:$B$6230,0))))</f>
        <v/>
      </c>
      <c r="U726" s="238"/>
      <c r="V726" s="270" t="e">
        <f>IF(C726="",NA(),MATCH($B726&amp;$C726,'Smelter Look-up'!$J:$J,0))</f>
        <v>#N/A</v>
      </c>
      <c r="W726" s="271"/>
      <c r="X726" s="271">
        <f t="shared" ca="1" si="37"/>
        <v>0</v>
      </c>
      <c r="Y726" s="271"/>
      <c r="Z726" s="271"/>
      <c r="AB726" s="273" t="str">
        <f t="shared" si="38"/>
        <v/>
      </c>
    </row>
    <row r="727" spans="1:28" s="272" customFormat="1" ht="20">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ca="1" si="36"/>
        <v/>
      </c>
      <c r="T727" s="222" t="str">
        <f ca="1">IF(B727="","",IF(ISERROR(MATCH($J727,SorP!$B$1:$B$6230,0)),"",INDIRECT("'SorP'!$A$"&amp;MATCH($J727,SorP!$B$1:$B$6230,0))))</f>
        <v/>
      </c>
      <c r="U727" s="238"/>
      <c r="V727" s="270" t="e">
        <f>IF(C727="",NA(),MATCH($B727&amp;$C727,'Smelter Look-up'!$J:$J,0))</f>
        <v>#N/A</v>
      </c>
      <c r="W727" s="271"/>
      <c r="X727" s="271">
        <f t="shared" ca="1" si="37"/>
        <v>0</v>
      </c>
      <c r="Y727" s="271"/>
      <c r="Z727" s="271"/>
      <c r="AB727" s="273" t="str">
        <f t="shared" si="38"/>
        <v/>
      </c>
    </row>
    <row r="728" spans="1:28" s="272" customFormat="1" ht="20">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36"/>
        <v/>
      </c>
      <c r="T728" s="222" t="str">
        <f ca="1">IF(B728="","",IF(ISERROR(MATCH($J728,SorP!$B$1:$B$6230,0)),"",INDIRECT("'SorP'!$A$"&amp;MATCH($J728,SorP!$B$1:$B$6230,0))))</f>
        <v/>
      </c>
      <c r="U728" s="238"/>
      <c r="V728" s="270" t="e">
        <f>IF(C728="",NA(),MATCH($B728&amp;$C728,'Smelter Look-up'!$J:$J,0))</f>
        <v>#N/A</v>
      </c>
      <c r="W728" s="271"/>
      <c r="X728" s="271">
        <f t="shared" ca="1" si="37"/>
        <v>0</v>
      </c>
      <c r="Y728" s="271"/>
      <c r="Z728" s="271"/>
      <c r="AB728" s="273" t="str">
        <f t="shared" si="38"/>
        <v/>
      </c>
    </row>
    <row r="729" spans="1:28" s="272" customFormat="1" ht="20">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36"/>
        <v/>
      </c>
      <c r="T729" s="222" t="str">
        <f ca="1">IF(B729="","",IF(ISERROR(MATCH($J729,SorP!$B$1:$B$6230,0)),"",INDIRECT("'SorP'!$A$"&amp;MATCH($J729,SorP!$B$1:$B$6230,0))))</f>
        <v/>
      </c>
      <c r="U729" s="238"/>
      <c r="V729" s="270" t="e">
        <f>IF(C729="",NA(),MATCH($B729&amp;$C729,'Smelter Look-up'!$J:$J,0))</f>
        <v>#N/A</v>
      </c>
      <c r="W729" s="271"/>
      <c r="X729" s="271">
        <f t="shared" ca="1" si="37"/>
        <v>0</v>
      </c>
      <c r="Y729" s="271"/>
      <c r="Z729" s="271"/>
      <c r="AB729" s="273" t="str">
        <f t="shared" si="38"/>
        <v/>
      </c>
    </row>
    <row r="730" spans="1:28" s="272" customFormat="1" ht="20">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36"/>
        <v/>
      </c>
      <c r="T730" s="222" t="str">
        <f ca="1">IF(B730="","",IF(ISERROR(MATCH($J730,SorP!$B$1:$B$6230,0)),"",INDIRECT("'SorP'!$A$"&amp;MATCH($J730,SorP!$B$1:$B$6230,0))))</f>
        <v/>
      </c>
      <c r="U730" s="238"/>
      <c r="V730" s="270" t="e">
        <f>IF(C730="",NA(),MATCH($B730&amp;$C730,'Smelter Look-up'!$J:$J,0))</f>
        <v>#N/A</v>
      </c>
      <c r="W730" s="271"/>
      <c r="X730" s="271">
        <f t="shared" ca="1" si="37"/>
        <v>0</v>
      </c>
      <c r="Y730" s="271"/>
      <c r="Z730" s="271"/>
      <c r="AB730" s="273" t="str">
        <f t="shared" si="38"/>
        <v/>
      </c>
    </row>
    <row r="731" spans="1:28" s="272" customFormat="1" ht="20">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ref="S731:S761" ca="1" si="39">IF(B731="","",IF(ISERROR(MATCH($E731,CL,0)),"Unknown",INDIRECT("'C'!$A$"&amp;MATCH($E731,CL,0)+1)))</f>
        <v/>
      </c>
      <c r="T731" s="222" t="str">
        <f ca="1">IF(B731="","",IF(ISERROR(MATCH($J731,SorP!$B$1:$B$6230,0)),"",INDIRECT("'SorP'!$A$"&amp;MATCH($J731,SorP!$B$1:$B$6230,0))))</f>
        <v/>
      </c>
      <c r="U731" s="238"/>
      <c r="V731" s="270" t="e">
        <f>IF(C731="",NA(),MATCH($B731&amp;$C731,'Smelter Look-up'!$J:$J,0))</f>
        <v>#N/A</v>
      </c>
      <c r="W731" s="271"/>
      <c r="X731" s="271">
        <f t="shared" ref="X731:X761" ca="1" si="40">IF(AND(C731="Smelter not listed",OR(LEN(D731)=0,LEN(E731)=0)),1,0)</f>
        <v>0</v>
      </c>
      <c r="Y731" s="271"/>
      <c r="Z731" s="271"/>
      <c r="AB731" s="273" t="str">
        <f t="shared" ref="AB731:AB761" si="41">B731&amp;C731</f>
        <v/>
      </c>
    </row>
    <row r="732" spans="1:28" s="272" customFormat="1" ht="20">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ca="1" si="39"/>
        <v/>
      </c>
      <c r="T732" s="222" t="str">
        <f ca="1">IF(B732="","",IF(ISERROR(MATCH($J732,SorP!$B$1:$B$6230,0)),"",INDIRECT("'SorP'!$A$"&amp;MATCH($J732,SorP!$B$1:$B$6230,0))))</f>
        <v/>
      </c>
      <c r="U732" s="238"/>
      <c r="V732" s="270" t="e">
        <f>IF(C732="",NA(),MATCH($B732&amp;$C732,'Smelter Look-up'!$J:$J,0))</f>
        <v>#N/A</v>
      </c>
      <c r="W732" s="271"/>
      <c r="X732" s="271">
        <f t="shared" ca="1" si="40"/>
        <v>0</v>
      </c>
      <c r="Y732" s="271"/>
      <c r="Z732" s="271"/>
      <c r="AB732" s="273" t="str">
        <f t="shared" si="41"/>
        <v/>
      </c>
    </row>
    <row r="733" spans="1:28" s="272" customFormat="1" ht="20">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39"/>
        <v/>
      </c>
      <c r="T733" s="222" t="str">
        <f ca="1">IF(B733="","",IF(ISERROR(MATCH($J733,SorP!$B$1:$B$6230,0)),"",INDIRECT("'SorP'!$A$"&amp;MATCH($J733,SorP!$B$1:$B$6230,0))))</f>
        <v/>
      </c>
      <c r="U733" s="238"/>
      <c r="V733" s="270" t="e">
        <f>IF(C733="",NA(),MATCH($B733&amp;$C733,'Smelter Look-up'!$J:$J,0))</f>
        <v>#N/A</v>
      </c>
      <c r="W733" s="271"/>
      <c r="X733" s="271">
        <f t="shared" ca="1" si="40"/>
        <v>0</v>
      </c>
      <c r="Y733" s="271"/>
      <c r="Z733" s="271"/>
      <c r="AB733" s="273" t="str">
        <f t="shared" si="41"/>
        <v/>
      </c>
    </row>
    <row r="734" spans="1:28" s="272" customFormat="1" ht="20">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39"/>
        <v/>
      </c>
      <c r="T734" s="222" t="str">
        <f ca="1">IF(B734="","",IF(ISERROR(MATCH($J734,SorP!$B$1:$B$6230,0)),"",INDIRECT("'SorP'!$A$"&amp;MATCH($J734,SorP!$B$1:$B$6230,0))))</f>
        <v/>
      </c>
      <c r="U734" s="238"/>
      <c r="V734" s="270" t="e">
        <f>IF(C734="",NA(),MATCH($B734&amp;$C734,'Smelter Look-up'!$J:$J,0))</f>
        <v>#N/A</v>
      </c>
      <c r="W734" s="271"/>
      <c r="X734" s="271">
        <f t="shared" ca="1" si="40"/>
        <v>0</v>
      </c>
      <c r="Y734" s="271"/>
      <c r="Z734" s="271"/>
      <c r="AB734" s="273" t="str">
        <f t="shared" si="41"/>
        <v/>
      </c>
    </row>
    <row r="735" spans="1:28" s="272" customFormat="1" ht="20">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39"/>
        <v/>
      </c>
      <c r="T735" s="222" t="str">
        <f ca="1">IF(B735="","",IF(ISERROR(MATCH($J735,SorP!$B$1:$B$6230,0)),"",INDIRECT("'SorP'!$A$"&amp;MATCH($J735,SorP!$B$1:$B$6230,0))))</f>
        <v/>
      </c>
      <c r="U735" s="238"/>
      <c r="V735" s="270" t="e">
        <f>IF(C735="",NA(),MATCH($B735&amp;$C735,'Smelter Look-up'!$J:$J,0))</f>
        <v>#N/A</v>
      </c>
      <c r="W735" s="271"/>
      <c r="X735" s="271">
        <f t="shared" ca="1" si="40"/>
        <v>0</v>
      </c>
      <c r="Y735" s="271"/>
      <c r="Z735" s="271"/>
      <c r="AB735" s="273" t="str">
        <f t="shared" si="41"/>
        <v/>
      </c>
    </row>
    <row r="736" spans="1:28" s="272" customFormat="1" ht="20">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39"/>
        <v/>
      </c>
      <c r="T736" s="222" t="str">
        <f ca="1">IF(B736="","",IF(ISERROR(MATCH($J736,SorP!$B$1:$B$6230,0)),"",INDIRECT("'SorP'!$A$"&amp;MATCH($J736,SorP!$B$1:$B$6230,0))))</f>
        <v/>
      </c>
      <c r="U736" s="238"/>
      <c r="V736" s="270" t="e">
        <f>IF(C736="",NA(),MATCH($B736&amp;$C736,'Smelter Look-up'!$J:$J,0))</f>
        <v>#N/A</v>
      </c>
      <c r="W736" s="271"/>
      <c r="X736" s="271">
        <f t="shared" ca="1" si="40"/>
        <v>0</v>
      </c>
      <c r="Y736" s="271"/>
      <c r="Z736" s="271"/>
      <c r="AB736" s="273" t="str">
        <f t="shared" si="41"/>
        <v/>
      </c>
    </row>
    <row r="737" spans="1:28" s="272" customFormat="1" ht="20">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39"/>
        <v/>
      </c>
      <c r="T737" s="222" t="str">
        <f ca="1">IF(B737="","",IF(ISERROR(MATCH($J737,SorP!$B$1:$B$6230,0)),"",INDIRECT("'SorP'!$A$"&amp;MATCH($J737,SorP!$B$1:$B$6230,0))))</f>
        <v/>
      </c>
      <c r="U737" s="238"/>
      <c r="V737" s="270" t="e">
        <f>IF(C737="",NA(),MATCH($B737&amp;$C737,'Smelter Look-up'!$J:$J,0))</f>
        <v>#N/A</v>
      </c>
      <c r="W737" s="271"/>
      <c r="X737" s="271">
        <f t="shared" ca="1" si="40"/>
        <v>0</v>
      </c>
      <c r="Y737" s="271"/>
      <c r="Z737" s="271"/>
      <c r="AB737" s="273" t="str">
        <f t="shared" si="41"/>
        <v/>
      </c>
    </row>
    <row r="738" spans="1:28" s="272" customFormat="1" ht="20">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39"/>
        <v/>
      </c>
      <c r="T738" s="222" t="str">
        <f ca="1">IF(B738="","",IF(ISERROR(MATCH($J738,SorP!$B$1:$B$6230,0)),"",INDIRECT("'SorP'!$A$"&amp;MATCH($J738,SorP!$B$1:$B$6230,0))))</f>
        <v/>
      </c>
      <c r="U738" s="238"/>
      <c r="V738" s="270" t="e">
        <f>IF(C738="",NA(),MATCH($B738&amp;$C738,'Smelter Look-up'!$J:$J,0))</f>
        <v>#N/A</v>
      </c>
      <c r="W738" s="271"/>
      <c r="X738" s="271">
        <f t="shared" ca="1" si="40"/>
        <v>0</v>
      </c>
      <c r="Y738" s="271"/>
      <c r="Z738" s="271"/>
      <c r="AB738" s="273" t="str">
        <f t="shared" si="41"/>
        <v/>
      </c>
    </row>
    <row r="739" spans="1:28" s="272" customFormat="1" ht="20">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39"/>
        <v/>
      </c>
      <c r="T739" s="222" t="str">
        <f ca="1">IF(B739="","",IF(ISERROR(MATCH($J739,SorP!$B$1:$B$6230,0)),"",INDIRECT("'SorP'!$A$"&amp;MATCH($J739,SorP!$B$1:$B$6230,0))))</f>
        <v/>
      </c>
      <c r="U739" s="238"/>
      <c r="V739" s="270" t="e">
        <f>IF(C739="",NA(),MATCH($B739&amp;$C739,'Smelter Look-up'!$J:$J,0))</f>
        <v>#N/A</v>
      </c>
      <c r="W739" s="271"/>
      <c r="X739" s="271">
        <f t="shared" ca="1" si="40"/>
        <v>0</v>
      </c>
      <c r="Y739" s="271"/>
      <c r="Z739" s="271"/>
      <c r="AB739" s="273" t="str">
        <f t="shared" si="41"/>
        <v/>
      </c>
    </row>
    <row r="740" spans="1:28" s="272" customFormat="1" ht="20">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39"/>
        <v/>
      </c>
      <c r="T740" s="222" t="str">
        <f ca="1">IF(B740="","",IF(ISERROR(MATCH($J740,SorP!$B$1:$B$6230,0)),"",INDIRECT("'SorP'!$A$"&amp;MATCH($J740,SorP!$B$1:$B$6230,0))))</f>
        <v/>
      </c>
      <c r="U740" s="238"/>
      <c r="V740" s="270" t="e">
        <f>IF(C740="",NA(),MATCH($B740&amp;$C740,'Smelter Look-up'!$J:$J,0))</f>
        <v>#N/A</v>
      </c>
      <c r="W740" s="271"/>
      <c r="X740" s="271">
        <f t="shared" ca="1" si="40"/>
        <v>0</v>
      </c>
      <c r="Y740" s="271"/>
      <c r="Z740" s="271"/>
      <c r="AB740" s="273" t="str">
        <f t="shared" si="41"/>
        <v/>
      </c>
    </row>
    <row r="741" spans="1:28" s="272" customFormat="1" ht="20">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39"/>
        <v/>
      </c>
      <c r="T741" s="222" t="str">
        <f ca="1">IF(B741="","",IF(ISERROR(MATCH($J741,SorP!$B$1:$B$6230,0)),"",INDIRECT("'SorP'!$A$"&amp;MATCH($J741,SorP!$B$1:$B$6230,0))))</f>
        <v/>
      </c>
      <c r="U741" s="238"/>
      <c r="V741" s="270" t="e">
        <f>IF(C741="",NA(),MATCH($B741&amp;$C741,'Smelter Look-up'!$J:$J,0))</f>
        <v>#N/A</v>
      </c>
      <c r="W741" s="271"/>
      <c r="X741" s="271">
        <f t="shared" ca="1" si="40"/>
        <v>0</v>
      </c>
      <c r="Y741" s="271"/>
      <c r="Z741" s="271"/>
      <c r="AB741" s="273" t="str">
        <f t="shared" si="41"/>
        <v/>
      </c>
    </row>
    <row r="742" spans="1:28" s="272" customFormat="1" ht="20">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39"/>
        <v/>
      </c>
      <c r="T742" s="222" t="str">
        <f ca="1">IF(B742="","",IF(ISERROR(MATCH($J742,SorP!$B$1:$B$6230,0)),"",INDIRECT("'SorP'!$A$"&amp;MATCH($J742,SorP!$B$1:$B$6230,0))))</f>
        <v/>
      </c>
      <c r="U742" s="238"/>
      <c r="V742" s="270" t="e">
        <f>IF(C742="",NA(),MATCH($B742&amp;$C742,'Smelter Look-up'!$J:$J,0))</f>
        <v>#N/A</v>
      </c>
      <c r="W742" s="271"/>
      <c r="X742" s="271">
        <f t="shared" ca="1" si="40"/>
        <v>0</v>
      </c>
      <c r="Y742" s="271"/>
      <c r="Z742" s="271"/>
      <c r="AB742" s="273" t="str">
        <f t="shared" si="41"/>
        <v/>
      </c>
    </row>
    <row r="743" spans="1:28" s="272" customFormat="1" ht="20">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39"/>
        <v/>
      </c>
      <c r="T743" s="222" t="str">
        <f ca="1">IF(B743="","",IF(ISERROR(MATCH($J743,SorP!$B$1:$B$6230,0)),"",INDIRECT("'SorP'!$A$"&amp;MATCH($J743,SorP!$B$1:$B$6230,0))))</f>
        <v/>
      </c>
      <c r="U743" s="238"/>
      <c r="V743" s="270" t="e">
        <f>IF(C743="",NA(),MATCH($B743&amp;$C743,'Smelter Look-up'!$J:$J,0))</f>
        <v>#N/A</v>
      </c>
      <c r="W743" s="271"/>
      <c r="X743" s="271">
        <f t="shared" ca="1" si="40"/>
        <v>0</v>
      </c>
      <c r="Y743" s="271"/>
      <c r="Z743" s="271"/>
      <c r="AB743" s="273" t="str">
        <f t="shared" si="41"/>
        <v/>
      </c>
    </row>
    <row r="744" spans="1:28" s="272" customFormat="1" ht="20">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39"/>
        <v/>
      </c>
      <c r="T744" s="222" t="str">
        <f ca="1">IF(B744="","",IF(ISERROR(MATCH($J744,SorP!$B$1:$B$6230,0)),"",INDIRECT("'SorP'!$A$"&amp;MATCH($J744,SorP!$B$1:$B$6230,0))))</f>
        <v/>
      </c>
      <c r="U744" s="238"/>
      <c r="V744" s="270" t="e">
        <f>IF(C744="",NA(),MATCH($B744&amp;$C744,'Smelter Look-up'!$J:$J,0))</f>
        <v>#N/A</v>
      </c>
      <c r="W744" s="271"/>
      <c r="X744" s="271">
        <f t="shared" ca="1" si="40"/>
        <v>0</v>
      </c>
      <c r="Y744" s="271"/>
      <c r="Z744" s="271"/>
      <c r="AB744" s="273" t="str">
        <f t="shared" si="41"/>
        <v/>
      </c>
    </row>
    <row r="745" spans="1:28" s="272" customFormat="1" ht="20">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39"/>
        <v/>
      </c>
      <c r="T745" s="222" t="str">
        <f ca="1">IF(B745="","",IF(ISERROR(MATCH($J745,SorP!$B$1:$B$6230,0)),"",INDIRECT("'SorP'!$A$"&amp;MATCH($J745,SorP!$B$1:$B$6230,0))))</f>
        <v/>
      </c>
      <c r="U745" s="238"/>
      <c r="V745" s="270" t="e">
        <f>IF(C745="",NA(),MATCH($B745&amp;$C745,'Smelter Look-up'!$J:$J,0))</f>
        <v>#N/A</v>
      </c>
      <c r="W745" s="271"/>
      <c r="X745" s="271">
        <f t="shared" ca="1" si="40"/>
        <v>0</v>
      </c>
      <c r="Y745" s="271"/>
      <c r="Z745" s="271"/>
      <c r="AB745" s="273" t="str">
        <f t="shared" si="41"/>
        <v/>
      </c>
    </row>
    <row r="746" spans="1:28" s="272" customFormat="1" ht="20">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39"/>
        <v/>
      </c>
      <c r="T746" s="222" t="str">
        <f ca="1">IF(B746="","",IF(ISERROR(MATCH($J746,SorP!$B$1:$B$6230,0)),"",INDIRECT("'SorP'!$A$"&amp;MATCH($J746,SorP!$B$1:$B$6230,0))))</f>
        <v/>
      </c>
      <c r="U746" s="238"/>
      <c r="V746" s="270" t="e">
        <f>IF(C746="",NA(),MATCH($B746&amp;$C746,'Smelter Look-up'!$J:$J,0))</f>
        <v>#N/A</v>
      </c>
      <c r="W746" s="271"/>
      <c r="X746" s="271">
        <f t="shared" ca="1" si="40"/>
        <v>0</v>
      </c>
      <c r="Y746" s="271"/>
      <c r="Z746" s="271"/>
      <c r="AB746" s="273" t="str">
        <f t="shared" si="41"/>
        <v/>
      </c>
    </row>
    <row r="747" spans="1:28" s="272" customFormat="1" ht="20">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39"/>
        <v/>
      </c>
      <c r="T747" s="222" t="str">
        <f ca="1">IF(B747="","",IF(ISERROR(MATCH($J747,SorP!$B$1:$B$6230,0)),"",INDIRECT("'SorP'!$A$"&amp;MATCH($J747,SorP!$B$1:$B$6230,0))))</f>
        <v/>
      </c>
      <c r="U747" s="238"/>
      <c r="V747" s="270" t="e">
        <f>IF(C747="",NA(),MATCH($B747&amp;$C747,'Smelter Look-up'!$J:$J,0))</f>
        <v>#N/A</v>
      </c>
      <c r="W747" s="271"/>
      <c r="X747" s="271">
        <f t="shared" ca="1" si="40"/>
        <v>0</v>
      </c>
      <c r="Y747" s="271"/>
      <c r="Z747" s="271"/>
      <c r="AB747" s="273" t="str">
        <f t="shared" si="41"/>
        <v/>
      </c>
    </row>
    <row r="748" spans="1:28" s="272" customFormat="1" ht="20">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39"/>
        <v/>
      </c>
      <c r="T748" s="222" t="str">
        <f ca="1">IF(B748="","",IF(ISERROR(MATCH($J748,SorP!$B$1:$B$6230,0)),"",INDIRECT("'SorP'!$A$"&amp;MATCH($J748,SorP!$B$1:$B$6230,0))))</f>
        <v/>
      </c>
      <c r="U748" s="238"/>
      <c r="V748" s="270" t="e">
        <f>IF(C748="",NA(),MATCH($B748&amp;$C748,'Smelter Look-up'!$J:$J,0))</f>
        <v>#N/A</v>
      </c>
      <c r="W748" s="271"/>
      <c r="X748" s="271">
        <f t="shared" ca="1" si="40"/>
        <v>0</v>
      </c>
      <c r="Y748" s="271"/>
      <c r="Z748" s="271"/>
      <c r="AB748" s="273" t="str">
        <f t="shared" si="41"/>
        <v/>
      </c>
    </row>
    <row r="749" spans="1:28" s="272" customFormat="1" ht="20">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39"/>
        <v/>
      </c>
      <c r="T749" s="222" t="str">
        <f ca="1">IF(B749="","",IF(ISERROR(MATCH($J749,SorP!$B$1:$B$6230,0)),"",INDIRECT("'SorP'!$A$"&amp;MATCH($J749,SorP!$B$1:$B$6230,0))))</f>
        <v/>
      </c>
      <c r="U749" s="238"/>
      <c r="V749" s="270" t="e">
        <f>IF(C749="",NA(),MATCH($B749&amp;$C749,'Smelter Look-up'!$J:$J,0))</f>
        <v>#N/A</v>
      </c>
      <c r="W749" s="271"/>
      <c r="X749" s="271">
        <f t="shared" ca="1" si="40"/>
        <v>0</v>
      </c>
      <c r="Y749" s="271"/>
      <c r="Z749" s="271"/>
      <c r="AB749" s="273" t="str">
        <f t="shared" si="41"/>
        <v/>
      </c>
    </row>
    <row r="750" spans="1:28" s="272" customFormat="1" ht="20">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39"/>
        <v/>
      </c>
      <c r="T750" s="222" t="str">
        <f ca="1">IF(B750="","",IF(ISERROR(MATCH($J750,SorP!$B$1:$B$6230,0)),"",INDIRECT("'SorP'!$A$"&amp;MATCH($J750,SorP!$B$1:$B$6230,0))))</f>
        <v/>
      </c>
      <c r="U750" s="238"/>
      <c r="V750" s="270" t="e">
        <f>IF(C750="",NA(),MATCH($B750&amp;$C750,'Smelter Look-up'!$J:$J,0))</f>
        <v>#N/A</v>
      </c>
      <c r="W750" s="271"/>
      <c r="X750" s="271">
        <f t="shared" ca="1" si="40"/>
        <v>0</v>
      </c>
      <c r="Y750" s="271"/>
      <c r="Z750" s="271"/>
      <c r="AB750" s="273" t="str">
        <f t="shared" si="41"/>
        <v/>
      </c>
    </row>
    <row r="751" spans="1:28" s="272" customFormat="1" ht="20">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39"/>
        <v/>
      </c>
      <c r="T751" s="222" t="str">
        <f ca="1">IF(B751="","",IF(ISERROR(MATCH($J751,SorP!$B$1:$B$6230,0)),"",INDIRECT("'SorP'!$A$"&amp;MATCH($J751,SorP!$B$1:$B$6230,0))))</f>
        <v/>
      </c>
      <c r="U751" s="238"/>
      <c r="V751" s="270" t="e">
        <f>IF(C751="",NA(),MATCH($B751&amp;$C751,'Smelter Look-up'!$J:$J,0))</f>
        <v>#N/A</v>
      </c>
      <c r="W751" s="271"/>
      <c r="X751" s="271">
        <f t="shared" ca="1" si="40"/>
        <v>0</v>
      </c>
      <c r="Y751" s="271"/>
      <c r="Z751" s="271"/>
      <c r="AB751" s="273" t="str">
        <f t="shared" si="41"/>
        <v/>
      </c>
    </row>
    <row r="752" spans="1:28" s="272" customFormat="1" ht="20">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39"/>
        <v/>
      </c>
      <c r="T752" s="222" t="str">
        <f ca="1">IF(B752="","",IF(ISERROR(MATCH($J752,SorP!$B$1:$B$6230,0)),"",INDIRECT("'SorP'!$A$"&amp;MATCH($J752,SorP!$B$1:$B$6230,0))))</f>
        <v/>
      </c>
      <c r="U752" s="238"/>
      <c r="V752" s="270" t="e">
        <f>IF(C752="",NA(),MATCH($B752&amp;$C752,'Smelter Look-up'!$J:$J,0))</f>
        <v>#N/A</v>
      </c>
      <c r="W752" s="271"/>
      <c r="X752" s="271">
        <f t="shared" ca="1" si="40"/>
        <v>0</v>
      </c>
      <c r="Y752" s="271"/>
      <c r="Z752" s="271"/>
      <c r="AB752" s="273" t="str">
        <f t="shared" si="41"/>
        <v/>
      </c>
    </row>
    <row r="753" spans="1:28" s="272" customFormat="1" ht="20">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39"/>
        <v/>
      </c>
      <c r="T753" s="222" t="str">
        <f ca="1">IF(B753="","",IF(ISERROR(MATCH($J753,SorP!$B$1:$B$6230,0)),"",INDIRECT("'SorP'!$A$"&amp;MATCH($J753,SorP!$B$1:$B$6230,0))))</f>
        <v/>
      </c>
      <c r="U753" s="238"/>
      <c r="V753" s="270" t="e">
        <f>IF(C753="",NA(),MATCH($B753&amp;$C753,'Smelter Look-up'!$J:$J,0))</f>
        <v>#N/A</v>
      </c>
      <c r="W753" s="271"/>
      <c r="X753" s="271">
        <f t="shared" ca="1" si="40"/>
        <v>0</v>
      </c>
      <c r="Y753" s="271"/>
      <c r="Z753" s="271"/>
      <c r="AB753" s="273" t="str">
        <f t="shared" si="41"/>
        <v/>
      </c>
    </row>
    <row r="754" spans="1:28" s="272" customFormat="1" ht="20">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ca="1" si="39"/>
        <v/>
      </c>
      <c r="T754" s="222" t="str">
        <f ca="1">IF(B754="","",IF(ISERROR(MATCH($J754,SorP!$B$1:$B$6230,0)),"",INDIRECT("'SorP'!$A$"&amp;MATCH($J754,SorP!$B$1:$B$6230,0))))</f>
        <v/>
      </c>
      <c r="U754" s="238"/>
      <c r="V754" s="270" t="e">
        <f>IF(C754="",NA(),MATCH($B754&amp;$C754,'Smelter Look-up'!$J:$J,0))</f>
        <v>#N/A</v>
      </c>
      <c r="W754" s="271"/>
      <c r="X754" s="271">
        <f t="shared" ca="1" si="40"/>
        <v>0</v>
      </c>
      <c r="Y754" s="271"/>
      <c r="Z754" s="271"/>
      <c r="AB754" s="273" t="str">
        <f t="shared" si="41"/>
        <v/>
      </c>
    </row>
    <row r="755" spans="1:28" s="272" customFormat="1" ht="20">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39"/>
        <v/>
      </c>
      <c r="T755" s="222" t="str">
        <f ca="1">IF(B755="","",IF(ISERROR(MATCH($J755,SorP!$B$1:$B$6230,0)),"",INDIRECT("'SorP'!$A$"&amp;MATCH($J755,SorP!$B$1:$B$6230,0))))</f>
        <v/>
      </c>
      <c r="U755" s="238"/>
      <c r="V755" s="270" t="e">
        <f>IF(C755="",NA(),MATCH($B755&amp;$C755,'Smelter Look-up'!$J:$J,0))</f>
        <v>#N/A</v>
      </c>
      <c r="W755" s="271"/>
      <c r="X755" s="271">
        <f t="shared" ca="1" si="40"/>
        <v>0</v>
      </c>
      <c r="Y755" s="271"/>
      <c r="Z755" s="271"/>
      <c r="AB755" s="273" t="str">
        <f t="shared" si="41"/>
        <v/>
      </c>
    </row>
    <row r="756" spans="1:28" s="272" customFormat="1" ht="20">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ca="1" si="39"/>
        <v/>
      </c>
      <c r="T756" s="222" t="str">
        <f ca="1">IF(B756="","",IF(ISERROR(MATCH($J756,SorP!$B$1:$B$6230,0)),"",INDIRECT("'SorP'!$A$"&amp;MATCH($J756,SorP!$B$1:$B$6230,0))))</f>
        <v/>
      </c>
      <c r="U756" s="238"/>
      <c r="V756" s="270" t="e">
        <f>IF(C756="",NA(),MATCH($B756&amp;$C756,'Smelter Look-up'!$J:$J,0))</f>
        <v>#N/A</v>
      </c>
      <c r="W756" s="271"/>
      <c r="X756" s="271">
        <f t="shared" ca="1" si="40"/>
        <v>0</v>
      </c>
      <c r="Y756" s="271"/>
      <c r="Z756" s="271"/>
      <c r="AB756" s="273" t="str">
        <f t="shared" si="41"/>
        <v/>
      </c>
    </row>
    <row r="757" spans="1:28" s="272" customFormat="1" ht="20">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ca="1" si="39"/>
        <v/>
      </c>
      <c r="T757" s="222" t="str">
        <f ca="1">IF(B757="","",IF(ISERROR(MATCH($J757,SorP!$B$1:$B$6230,0)),"",INDIRECT("'SorP'!$A$"&amp;MATCH($J757,SorP!$B$1:$B$6230,0))))</f>
        <v/>
      </c>
      <c r="U757" s="238"/>
      <c r="V757" s="270" t="e">
        <f>IF(C757="",NA(),MATCH($B757&amp;$C757,'Smelter Look-up'!$J:$J,0))</f>
        <v>#N/A</v>
      </c>
      <c r="W757" s="271"/>
      <c r="X757" s="271">
        <f t="shared" ca="1" si="40"/>
        <v>0</v>
      </c>
      <c r="Y757" s="271"/>
      <c r="Z757" s="271"/>
      <c r="AB757" s="273" t="str">
        <f t="shared" si="41"/>
        <v/>
      </c>
    </row>
    <row r="758" spans="1:28" s="272" customFormat="1" ht="20">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ca="1" si="39"/>
        <v/>
      </c>
      <c r="T758" s="222" t="str">
        <f ca="1">IF(B758="","",IF(ISERROR(MATCH($J758,SorP!$B$1:$B$6230,0)),"",INDIRECT("'SorP'!$A$"&amp;MATCH($J758,SorP!$B$1:$B$6230,0))))</f>
        <v/>
      </c>
      <c r="U758" s="238"/>
      <c r="V758" s="270" t="e">
        <f>IF(C758="",NA(),MATCH($B758&amp;$C758,'Smelter Look-up'!$J:$J,0))</f>
        <v>#N/A</v>
      </c>
      <c r="W758" s="271"/>
      <c r="X758" s="271">
        <f t="shared" ca="1" si="40"/>
        <v>0</v>
      </c>
      <c r="Y758" s="271"/>
      <c r="Z758" s="271"/>
      <c r="AB758" s="273" t="str">
        <f t="shared" si="41"/>
        <v/>
      </c>
    </row>
    <row r="759" spans="1:28" s="272" customFormat="1" ht="20">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ca="1" si="39"/>
        <v/>
      </c>
      <c r="T759" s="222" t="str">
        <f ca="1">IF(B759="","",IF(ISERROR(MATCH($J759,SorP!$B$1:$B$6230,0)),"",INDIRECT("'SorP'!$A$"&amp;MATCH($J759,SorP!$B$1:$B$6230,0))))</f>
        <v/>
      </c>
      <c r="U759" s="238"/>
      <c r="V759" s="270" t="e">
        <f>IF(C759="",NA(),MATCH($B759&amp;$C759,'Smelter Look-up'!$J:$J,0))</f>
        <v>#N/A</v>
      </c>
      <c r="W759" s="271"/>
      <c r="X759" s="271">
        <f t="shared" ca="1" si="40"/>
        <v>0</v>
      </c>
      <c r="Y759" s="271"/>
      <c r="Z759" s="271"/>
      <c r="AB759" s="273" t="str">
        <f t="shared" si="41"/>
        <v/>
      </c>
    </row>
    <row r="760" spans="1:28" s="272" customFormat="1" ht="20">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39"/>
        <v/>
      </c>
      <c r="T760" s="222" t="str">
        <f ca="1">IF(B760="","",IF(ISERROR(MATCH($J760,SorP!$B$1:$B$6230,0)),"",INDIRECT("'SorP'!$A$"&amp;MATCH($J760,SorP!$B$1:$B$6230,0))))</f>
        <v/>
      </c>
      <c r="U760" s="238"/>
      <c r="V760" s="270" t="e">
        <f>IF(C760="",NA(),MATCH($B760&amp;$C760,'Smelter Look-up'!$J:$J,0))</f>
        <v>#N/A</v>
      </c>
      <c r="W760" s="271"/>
      <c r="X760" s="271">
        <f t="shared" ca="1" si="40"/>
        <v>0</v>
      </c>
      <c r="Y760" s="271"/>
      <c r="Z760" s="271"/>
      <c r="AB760" s="273" t="str">
        <f t="shared" si="41"/>
        <v/>
      </c>
    </row>
    <row r="761" spans="1:28" s="272" customFormat="1" ht="20">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39"/>
        <v/>
      </c>
      <c r="T761" s="222" t="str">
        <f ca="1">IF(B761="","",IF(ISERROR(MATCH($J761,SorP!$B$1:$B$6230,0)),"",INDIRECT("'SorP'!$A$"&amp;MATCH($J761,SorP!$B$1:$B$6230,0))))</f>
        <v/>
      </c>
      <c r="U761" s="238"/>
      <c r="V761" s="270" t="e">
        <f>IF(C761="",NA(),MATCH($B761&amp;$C761,'Smelter Look-up'!$J:$J,0))</f>
        <v>#N/A</v>
      </c>
      <c r="W761" s="271"/>
      <c r="X761" s="271">
        <f t="shared" ca="1" si="40"/>
        <v>0</v>
      </c>
      <c r="Y761" s="271"/>
      <c r="Z761" s="271"/>
      <c r="AB761" s="273" t="str">
        <f t="shared" si="41"/>
        <v/>
      </c>
    </row>
    <row r="762" spans="1:28" s="272" customFormat="1" ht="20">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ref="S762" ca="1" si="42">IF(B762="","",IF(ISERROR(MATCH($E762,CL,0)),"Unknown",INDIRECT("'C'!$A$"&amp;MATCH($E762,CL,0)+1)))</f>
        <v/>
      </c>
      <c r="T762" s="222" t="str">
        <f ca="1">IF(B762="","",IF(ISERROR(MATCH($J762,SorP!$B$1:$B$6230,0)),"",INDIRECT("'SorP'!$A$"&amp;MATCH($J762,SorP!$B$1:$B$6230,0))))</f>
        <v/>
      </c>
      <c r="U762" s="238"/>
      <c r="V762" s="270" t="e">
        <f>IF(C762="",NA(),MATCH($B762&amp;$C762,'Smelter Look-up'!$J:$J,0))</f>
        <v>#N/A</v>
      </c>
      <c r="W762" s="271"/>
      <c r="X762" s="271">
        <f t="shared" ref="X762" ca="1" si="43">IF(AND(C762="Smelter not listed",OR(LEN(D762)=0,LEN(E762)=0)),1,0)</f>
        <v>0</v>
      </c>
      <c r="Y762" s="271"/>
      <c r="Z762" s="271"/>
      <c r="AB762" s="273" t="str">
        <f t="shared" ref="AB762" si="44">B762&amp;C762</f>
        <v/>
      </c>
    </row>
    <row r="763" spans="1:28" s="272" customFormat="1" ht="20">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t="shared" ref="S763:S794" ca="1" si="45">IF(B763="","",IF(ISERROR(MATCH($E763,CL,0)),"Unknown",INDIRECT("'C'!$A$"&amp;MATCH($E763,CL,0)+1)))</f>
        <v/>
      </c>
      <c r="T763" s="222" t="str">
        <f ca="1">IF(B763="","",IF(ISERROR(MATCH($J763,SorP!$B$1:$B$6230,0)),"",INDIRECT("'SorP'!$A$"&amp;MATCH($J763,SorP!$B$1:$B$6230,0))))</f>
        <v/>
      </c>
      <c r="U763" s="238"/>
      <c r="V763" s="270" t="e">
        <f>IF(C763="",NA(),MATCH($B763&amp;$C763,'Smelter Look-up'!$J:$J,0))</f>
        <v>#N/A</v>
      </c>
      <c r="W763" s="271"/>
      <c r="X763" s="271">
        <f t="shared" ref="X763:X794" ca="1" si="46">IF(AND(C763="Smelter not listed",OR(LEN(D763)=0,LEN(E763)=0)),1,0)</f>
        <v>0</v>
      </c>
      <c r="Y763" s="271"/>
      <c r="Z763" s="271"/>
      <c r="AB763" s="273" t="str">
        <f t="shared" ref="AB763:AB794" si="47">B763&amp;C763</f>
        <v/>
      </c>
    </row>
    <row r="764" spans="1:28" s="272" customFormat="1" ht="20">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ca="1" si="45"/>
        <v/>
      </c>
      <c r="T764" s="222" t="str">
        <f ca="1">IF(B764="","",IF(ISERROR(MATCH($J764,SorP!$B$1:$B$6230,0)),"",INDIRECT("'SorP'!$A$"&amp;MATCH($J764,SorP!$B$1:$B$6230,0))))</f>
        <v/>
      </c>
      <c r="U764" s="238"/>
      <c r="V764" s="270" t="e">
        <f>IF(C764="",NA(),MATCH($B764&amp;$C764,'Smelter Look-up'!$J:$J,0))</f>
        <v>#N/A</v>
      </c>
      <c r="W764" s="271"/>
      <c r="X764" s="271">
        <f t="shared" ca="1" si="46"/>
        <v>0</v>
      </c>
      <c r="Y764" s="271"/>
      <c r="Z764" s="271"/>
      <c r="AB764" s="273" t="str">
        <f t="shared" si="47"/>
        <v/>
      </c>
    </row>
    <row r="765" spans="1:28" s="272" customFormat="1" ht="20">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45"/>
        <v/>
      </c>
      <c r="T765" s="222" t="str">
        <f ca="1">IF(B765="","",IF(ISERROR(MATCH($J765,SorP!$B$1:$B$6230,0)),"",INDIRECT("'SorP'!$A$"&amp;MATCH($J765,SorP!$B$1:$B$6230,0))))</f>
        <v/>
      </c>
      <c r="U765" s="238"/>
      <c r="V765" s="270" t="e">
        <f>IF(C765="",NA(),MATCH($B765&amp;$C765,'Smelter Look-up'!$J:$J,0))</f>
        <v>#N/A</v>
      </c>
      <c r="W765" s="271"/>
      <c r="X765" s="271">
        <f t="shared" ca="1" si="46"/>
        <v>0</v>
      </c>
      <c r="Y765" s="271"/>
      <c r="Z765" s="271"/>
      <c r="AB765" s="273" t="str">
        <f t="shared" si="47"/>
        <v/>
      </c>
    </row>
    <row r="766" spans="1:28" s="272" customFormat="1" ht="20">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45"/>
        <v/>
      </c>
      <c r="T766" s="222" t="str">
        <f ca="1">IF(B766="","",IF(ISERROR(MATCH($J766,SorP!$B$1:$B$6230,0)),"",INDIRECT("'SorP'!$A$"&amp;MATCH($J766,SorP!$B$1:$B$6230,0))))</f>
        <v/>
      </c>
      <c r="U766" s="238"/>
      <c r="V766" s="270" t="e">
        <f>IF(C766="",NA(),MATCH($B766&amp;$C766,'Smelter Look-up'!$J:$J,0))</f>
        <v>#N/A</v>
      </c>
      <c r="W766" s="271"/>
      <c r="X766" s="271">
        <f t="shared" ca="1" si="46"/>
        <v>0</v>
      </c>
      <c r="Y766" s="271"/>
      <c r="Z766" s="271"/>
      <c r="AB766" s="273" t="str">
        <f t="shared" si="47"/>
        <v/>
      </c>
    </row>
    <row r="767" spans="1:28" s="272" customFormat="1" ht="20">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45"/>
        <v/>
      </c>
      <c r="T767" s="222" t="str">
        <f ca="1">IF(B767="","",IF(ISERROR(MATCH($J767,SorP!$B$1:$B$6230,0)),"",INDIRECT("'SorP'!$A$"&amp;MATCH($J767,SorP!$B$1:$B$6230,0))))</f>
        <v/>
      </c>
      <c r="U767" s="238"/>
      <c r="V767" s="270" t="e">
        <f>IF(C767="",NA(),MATCH($B767&amp;$C767,'Smelter Look-up'!$J:$J,0))</f>
        <v>#N/A</v>
      </c>
      <c r="W767" s="271"/>
      <c r="X767" s="271">
        <f t="shared" ca="1" si="46"/>
        <v>0</v>
      </c>
      <c r="Y767" s="271"/>
      <c r="Z767" s="271"/>
      <c r="AB767" s="273" t="str">
        <f t="shared" si="47"/>
        <v/>
      </c>
    </row>
    <row r="768" spans="1:28" s="272" customFormat="1" ht="20">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45"/>
        <v/>
      </c>
      <c r="T768" s="222" t="str">
        <f ca="1">IF(B768="","",IF(ISERROR(MATCH($J768,SorP!$B$1:$B$6230,0)),"",INDIRECT("'SorP'!$A$"&amp;MATCH($J768,SorP!$B$1:$B$6230,0))))</f>
        <v/>
      </c>
      <c r="U768" s="238"/>
      <c r="V768" s="270" t="e">
        <f>IF(C768="",NA(),MATCH($B768&amp;$C768,'Smelter Look-up'!$J:$J,0))</f>
        <v>#N/A</v>
      </c>
      <c r="W768" s="271"/>
      <c r="X768" s="271">
        <f t="shared" ca="1" si="46"/>
        <v>0</v>
      </c>
      <c r="Y768" s="271"/>
      <c r="Z768" s="271"/>
      <c r="AB768" s="273" t="str">
        <f t="shared" si="47"/>
        <v/>
      </c>
    </row>
    <row r="769" spans="1:28" s="272" customFormat="1" ht="20">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45"/>
        <v/>
      </c>
      <c r="T769" s="222" t="str">
        <f ca="1">IF(B769="","",IF(ISERROR(MATCH($J769,SorP!$B$1:$B$6230,0)),"",INDIRECT("'SorP'!$A$"&amp;MATCH($J769,SorP!$B$1:$B$6230,0))))</f>
        <v/>
      </c>
      <c r="U769" s="238"/>
      <c r="V769" s="270" t="e">
        <f>IF(C769="",NA(),MATCH($B769&amp;$C769,'Smelter Look-up'!$J:$J,0))</f>
        <v>#N/A</v>
      </c>
      <c r="W769" s="271"/>
      <c r="X769" s="271">
        <f t="shared" ca="1" si="46"/>
        <v>0</v>
      </c>
      <c r="Y769" s="271"/>
      <c r="Z769" s="271"/>
      <c r="AB769" s="273" t="str">
        <f t="shared" si="47"/>
        <v/>
      </c>
    </row>
    <row r="770" spans="1:28" s="272" customFormat="1" ht="20">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45"/>
        <v/>
      </c>
      <c r="T770" s="222" t="str">
        <f ca="1">IF(B770="","",IF(ISERROR(MATCH($J770,SorP!$B$1:$B$6230,0)),"",INDIRECT("'SorP'!$A$"&amp;MATCH($J770,SorP!$B$1:$B$6230,0))))</f>
        <v/>
      </c>
      <c r="U770" s="238"/>
      <c r="V770" s="270" t="e">
        <f>IF(C770="",NA(),MATCH($B770&amp;$C770,'Smelter Look-up'!$J:$J,0))</f>
        <v>#N/A</v>
      </c>
      <c r="W770" s="271"/>
      <c r="X770" s="271">
        <f t="shared" ca="1" si="46"/>
        <v>0</v>
      </c>
      <c r="Y770" s="271"/>
      <c r="Z770" s="271"/>
      <c r="AB770" s="273" t="str">
        <f t="shared" si="47"/>
        <v/>
      </c>
    </row>
    <row r="771" spans="1:28" s="272" customFormat="1" ht="20">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45"/>
        <v/>
      </c>
      <c r="T771" s="222" t="str">
        <f ca="1">IF(B771="","",IF(ISERROR(MATCH($J771,SorP!$B$1:$B$6230,0)),"",INDIRECT("'SorP'!$A$"&amp;MATCH($J771,SorP!$B$1:$B$6230,0))))</f>
        <v/>
      </c>
      <c r="U771" s="238"/>
      <c r="V771" s="270" t="e">
        <f>IF(C771="",NA(),MATCH($B771&amp;$C771,'Smelter Look-up'!$J:$J,0))</f>
        <v>#N/A</v>
      </c>
      <c r="W771" s="271"/>
      <c r="X771" s="271">
        <f t="shared" ca="1" si="46"/>
        <v>0</v>
      </c>
      <c r="Y771" s="271"/>
      <c r="Z771" s="271"/>
      <c r="AB771" s="273" t="str">
        <f t="shared" si="47"/>
        <v/>
      </c>
    </row>
    <row r="772" spans="1:28" s="272" customFormat="1" ht="20">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45"/>
        <v/>
      </c>
      <c r="T772" s="222" t="str">
        <f ca="1">IF(B772="","",IF(ISERROR(MATCH($J772,SorP!$B$1:$B$6230,0)),"",INDIRECT("'SorP'!$A$"&amp;MATCH($J772,SorP!$B$1:$B$6230,0))))</f>
        <v/>
      </c>
      <c r="U772" s="238"/>
      <c r="V772" s="270" t="e">
        <f>IF(C772="",NA(),MATCH($B772&amp;$C772,'Smelter Look-up'!$J:$J,0))</f>
        <v>#N/A</v>
      </c>
      <c r="W772" s="271"/>
      <c r="X772" s="271">
        <f t="shared" ca="1" si="46"/>
        <v>0</v>
      </c>
      <c r="Y772" s="271"/>
      <c r="Z772" s="271"/>
      <c r="AB772" s="273" t="str">
        <f t="shared" si="47"/>
        <v/>
      </c>
    </row>
    <row r="773" spans="1:28" s="272" customFormat="1" ht="20">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45"/>
        <v/>
      </c>
      <c r="T773" s="222" t="str">
        <f ca="1">IF(B773="","",IF(ISERROR(MATCH($J773,SorP!$B$1:$B$6230,0)),"",INDIRECT("'SorP'!$A$"&amp;MATCH($J773,SorP!$B$1:$B$6230,0))))</f>
        <v/>
      </c>
      <c r="U773" s="238"/>
      <c r="V773" s="270" t="e">
        <f>IF(C773="",NA(),MATCH($B773&amp;$C773,'Smelter Look-up'!$J:$J,0))</f>
        <v>#N/A</v>
      </c>
      <c r="W773" s="271"/>
      <c r="X773" s="271">
        <f t="shared" ca="1" si="46"/>
        <v>0</v>
      </c>
      <c r="Y773" s="271"/>
      <c r="Z773" s="271"/>
      <c r="AB773" s="273" t="str">
        <f t="shared" si="47"/>
        <v/>
      </c>
    </row>
    <row r="774" spans="1:28" s="272" customFormat="1" ht="20">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45"/>
        <v/>
      </c>
      <c r="T774" s="222" t="str">
        <f ca="1">IF(B774="","",IF(ISERROR(MATCH($J774,SorP!$B$1:$B$6230,0)),"",INDIRECT("'SorP'!$A$"&amp;MATCH($J774,SorP!$B$1:$B$6230,0))))</f>
        <v/>
      </c>
      <c r="U774" s="238"/>
      <c r="V774" s="270" t="e">
        <f>IF(C774="",NA(),MATCH($B774&amp;$C774,'Smelter Look-up'!$J:$J,0))</f>
        <v>#N/A</v>
      </c>
      <c r="W774" s="271"/>
      <c r="X774" s="271">
        <f t="shared" ca="1" si="46"/>
        <v>0</v>
      </c>
      <c r="Y774" s="271"/>
      <c r="Z774" s="271"/>
      <c r="AB774" s="273" t="str">
        <f t="shared" si="47"/>
        <v/>
      </c>
    </row>
    <row r="775" spans="1:28" s="272" customFormat="1" ht="20">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45"/>
        <v/>
      </c>
      <c r="T775" s="222" t="str">
        <f ca="1">IF(B775="","",IF(ISERROR(MATCH($J775,SorP!$B$1:$B$6230,0)),"",INDIRECT("'SorP'!$A$"&amp;MATCH($J775,SorP!$B$1:$B$6230,0))))</f>
        <v/>
      </c>
      <c r="U775" s="238"/>
      <c r="V775" s="270" t="e">
        <f>IF(C775="",NA(),MATCH($B775&amp;$C775,'Smelter Look-up'!$J:$J,0))</f>
        <v>#N/A</v>
      </c>
      <c r="W775" s="271"/>
      <c r="X775" s="271">
        <f t="shared" ca="1" si="46"/>
        <v>0</v>
      </c>
      <c r="Y775" s="271"/>
      <c r="Z775" s="271"/>
      <c r="AB775" s="273" t="str">
        <f t="shared" si="47"/>
        <v/>
      </c>
    </row>
    <row r="776" spans="1:28" s="272" customFormat="1" ht="20">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45"/>
        <v/>
      </c>
      <c r="T776" s="222" t="str">
        <f ca="1">IF(B776="","",IF(ISERROR(MATCH($J776,SorP!$B$1:$B$6230,0)),"",INDIRECT("'SorP'!$A$"&amp;MATCH($J776,SorP!$B$1:$B$6230,0))))</f>
        <v/>
      </c>
      <c r="U776" s="238"/>
      <c r="V776" s="270" t="e">
        <f>IF(C776="",NA(),MATCH($B776&amp;$C776,'Smelter Look-up'!$J:$J,0))</f>
        <v>#N/A</v>
      </c>
      <c r="W776" s="271"/>
      <c r="X776" s="271">
        <f t="shared" ca="1" si="46"/>
        <v>0</v>
      </c>
      <c r="Y776" s="271"/>
      <c r="Z776" s="271"/>
      <c r="AB776" s="273" t="str">
        <f t="shared" si="47"/>
        <v/>
      </c>
    </row>
    <row r="777" spans="1:28" s="272" customFormat="1" ht="20">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45"/>
        <v/>
      </c>
      <c r="T777" s="222" t="str">
        <f ca="1">IF(B777="","",IF(ISERROR(MATCH($J777,SorP!$B$1:$B$6230,0)),"",INDIRECT("'SorP'!$A$"&amp;MATCH($J777,SorP!$B$1:$B$6230,0))))</f>
        <v/>
      </c>
      <c r="U777" s="238"/>
      <c r="V777" s="270" t="e">
        <f>IF(C777="",NA(),MATCH($B777&amp;$C777,'Smelter Look-up'!$J:$J,0))</f>
        <v>#N/A</v>
      </c>
      <c r="W777" s="271"/>
      <c r="X777" s="271">
        <f t="shared" ca="1" si="46"/>
        <v>0</v>
      </c>
      <c r="Y777" s="271"/>
      <c r="Z777" s="271"/>
      <c r="AB777" s="273" t="str">
        <f t="shared" si="47"/>
        <v/>
      </c>
    </row>
    <row r="778" spans="1:28" s="272" customFormat="1" ht="20">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45"/>
        <v/>
      </c>
      <c r="T778" s="222" t="str">
        <f ca="1">IF(B778="","",IF(ISERROR(MATCH($J778,SorP!$B$1:$B$6230,0)),"",INDIRECT("'SorP'!$A$"&amp;MATCH($J778,SorP!$B$1:$B$6230,0))))</f>
        <v/>
      </c>
      <c r="U778" s="238"/>
      <c r="V778" s="270" t="e">
        <f>IF(C778="",NA(),MATCH($B778&amp;$C778,'Smelter Look-up'!$J:$J,0))</f>
        <v>#N/A</v>
      </c>
      <c r="W778" s="271"/>
      <c r="X778" s="271">
        <f t="shared" ca="1" si="46"/>
        <v>0</v>
      </c>
      <c r="Y778" s="271"/>
      <c r="Z778" s="271"/>
      <c r="AB778" s="273" t="str">
        <f t="shared" si="47"/>
        <v/>
      </c>
    </row>
    <row r="779" spans="1:28" s="272" customFormat="1" ht="20">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45"/>
        <v/>
      </c>
      <c r="T779" s="222" t="str">
        <f ca="1">IF(B779="","",IF(ISERROR(MATCH($J779,SorP!$B$1:$B$6230,0)),"",INDIRECT("'SorP'!$A$"&amp;MATCH($J779,SorP!$B$1:$B$6230,0))))</f>
        <v/>
      </c>
      <c r="U779" s="238"/>
      <c r="V779" s="270" t="e">
        <f>IF(C779="",NA(),MATCH($B779&amp;$C779,'Smelter Look-up'!$J:$J,0))</f>
        <v>#N/A</v>
      </c>
      <c r="W779" s="271"/>
      <c r="X779" s="271">
        <f t="shared" ca="1" si="46"/>
        <v>0</v>
      </c>
      <c r="Y779" s="271"/>
      <c r="Z779" s="271"/>
      <c r="AB779" s="273" t="str">
        <f t="shared" si="47"/>
        <v/>
      </c>
    </row>
    <row r="780" spans="1:28" s="272" customFormat="1" ht="20">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45"/>
        <v/>
      </c>
      <c r="T780" s="222" t="str">
        <f ca="1">IF(B780="","",IF(ISERROR(MATCH($J780,SorP!$B$1:$B$6230,0)),"",INDIRECT("'SorP'!$A$"&amp;MATCH($J780,SorP!$B$1:$B$6230,0))))</f>
        <v/>
      </c>
      <c r="U780" s="238"/>
      <c r="V780" s="270" t="e">
        <f>IF(C780="",NA(),MATCH($B780&amp;$C780,'Smelter Look-up'!$J:$J,0))</f>
        <v>#N/A</v>
      </c>
      <c r="W780" s="271"/>
      <c r="X780" s="271">
        <f t="shared" ca="1" si="46"/>
        <v>0</v>
      </c>
      <c r="Y780" s="271"/>
      <c r="Z780" s="271"/>
      <c r="AB780" s="273" t="str">
        <f t="shared" si="47"/>
        <v/>
      </c>
    </row>
    <row r="781" spans="1:28" s="272" customFormat="1" ht="20">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45"/>
        <v/>
      </c>
      <c r="T781" s="222" t="str">
        <f ca="1">IF(B781="","",IF(ISERROR(MATCH($J781,SorP!$B$1:$B$6230,0)),"",INDIRECT("'SorP'!$A$"&amp;MATCH($J781,SorP!$B$1:$B$6230,0))))</f>
        <v/>
      </c>
      <c r="U781" s="238"/>
      <c r="V781" s="270" t="e">
        <f>IF(C781="",NA(),MATCH($B781&amp;$C781,'Smelter Look-up'!$J:$J,0))</f>
        <v>#N/A</v>
      </c>
      <c r="W781" s="271"/>
      <c r="X781" s="271">
        <f t="shared" ca="1" si="46"/>
        <v>0</v>
      </c>
      <c r="Y781" s="271"/>
      <c r="Z781" s="271"/>
      <c r="AB781" s="273" t="str">
        <f t="shared" si="47"/>
        <v/>
      </c>
    </row>
    <row r="782" spans="1:28" s="272" customFormat="1" ht="20">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45"/>
        <v/>
      </c>
      <c r="T782" s="222" t="str">
        <f ca="1">IF(B782="","",IF(ISERROR(MATCH($J782,SorP!$B$1:$B$6230,0)),"",INDIRECT("'SorP'!$A$"&amp;MATCH($J782,SorP!$B$1:$B$6230,0))))</f>
        <v/>
      </c>
      <c r="U782" s="238"/>
      <c r="V782" s="270" t="e">
        <f>IF(C782="",NA(),MATCH($B782&amp;$C782,'Smelter Look-up'!$J:$J,0))</f>
        <v>#N/A</v>
      </c>
      <c r="W782" s="271"/>
      <c r="X782" s="271">
        <f t="shared" ca="1" si="46"/>
        <v>0</v>
      </c>
      <c r="Y782" s="271"/>
      <c r="Z782" s="271"/>
      <c r="AB782" s="273" t="str">
        <f t="shared" si="47"/>
        <v/>
      </c>
    </row>
    <row r="783" spans="1:28" s="272" customFormat="1" ht="20">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45"/>
        <v/>
      </c>
      <c r="T783" s="222" t="str">
        <f ca="1">IF(B783="","",IF(ISERROR(MATCH($J783,SorP!$B$1:$B$6230,0)),"",INDIRECT("'SorP'!$A$"&amp;MATCH($J783,SorP!$B$1:$B$6230,0))))</f>
        <v/>
      </c>
      <c r="U783" s="238"/>
      <c r="V783" s="270" t="e">
        <f>IF(C783="",NA(),MATCH($B783&amp;$C783,'Smelter Look-up'!$J:$J,0))</f>
        <v>#N/A</v>
      </c>
      <c r="W783" s="271"/>
      <c r="X783" s="271">
        <f t="shared" ca="1" si="46"/>
        <v>0</v>
      </c>
      <c r="Y783" s="271"/>
      <c r="Z783" s="271"/>
      <c r="AB783" s="273" t="str">
        <f t="shared" si="47"/>
        <v/>
      </c>
    </row>
    <row r="784" spans="1:28" s="272" customFormat="1" ht="20">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45"/>
        <v/>
      </c>
      <c r="T784" s="222" t="str">
        <f ca="1">IF(B784="","",IF(ISERROR(MATCH($J784,SorP!$B$1:$B$6230,0)),"",INDIRECT("'SorP'!$A$"&amp;MATCH($J784,SorP!$B$1:$B$6230,0))))</f>
        <v/>
      </c>
      <c r="U784" s="238"/>
      <c r="V784" s="270" t="e">
        <f>IF(C784="",NA(),MATCH($B784&amp;$C784,'Smelter Look-up'!$J:$J,0))</f>
        <v>#N/A</v>
      </c>
      <c r="W784" s="271"/>
      <c r="X784" s="271">
        <f t="shared" ca="1" si="46"/>
        <v>0</v>
      </c>
      <c r="Y784" s="271"/>
      <c r="Z784" s="271"/>
      <c r="AB784" s="273" t="str">
        <f t="shared" si="47"/>
        <v/>
      </c>
    </row>
    <row r="785" spans="1:28" s="272" customFormat="1" ht="20">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ca="1" si="45"/>
        <v/>
      </c>
      <c r="T785" s="222" t="str">
        <f ca="1">IF(B785="","",IF(ISERROR(MATCH($J785,SorP!$B$1:$B$6230,0)),"",INDIRECT("'SorP'!$A$"&amp;MATCH($J785,SorP!$B$1:$B$6230,0))))</f>
        <v/>
      </c>
      <c r="U785" s="238"/>
      <c r="V785" s="270" t="e">
        <f>IF(C785="",NA(),MATCH($B785&amp;$C785,'Smelter Look-up'!$J:$J,0))</f>
        <v>#N/A</v>
      </c>
      <c r="W785" s="271"/>
      <c r="X785" s="271">
        <f t="shared" ca="1" si="46"/>
        <v>0</v>
      </c>
      <c r="Y785" s="271"/>
      <c r="Z785" s="271"/>
      <c r="AB785" s="273" t="str">
        <f t="shared" si="47"/>
        <v/>
      </c>
    </row>
    <row r="786" spans="1:28" s="272" customFormat="1" ht="20">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ca="1" si="45"/>
        <v/>
      </c>
      <c r="T786" s="222" t="str">
        <f ca="1">IF(B786="","",IF(ISERROR(MATCH($J786,SorP!$B$1:$B$6230,0)),"",INDIRECT("'SorP'!$A$"&amp;MATCH($J786,SorP!$B$1:$B$6230,0))))</f>
        <v/>
      </c>
      <c r="U786" s="238"/>
      <c r="V786" s="270" t="e">
        <f>IF(C786="",NA(),MATCH($B786&amp;$C786,'Smelter Look-up'!$J:$J,0))</f>
        <v>#N/A</v>
      </c>
      <c r="W786" s="271"/>
      <c r="X786" s="271">
        <f t="shared" ca="1" si="46"/>
        <v>0</v>
      </c>
      <c r="Y786" s="271"/>
      <c r="Z786" s="271"/>
      <c r="AB786" s="273" t="str">
        <f t="shared" si="47"/>
        <v/>
      </c>
    </row>
    <row r="787" spans="1:28" s="272" customFormat="1" ht="20">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45"/>
        <v/>
      </c>
      <c r="T787" s="222" t="str">
        <f ca="1">IF(B787="","",IF(ISERROR(MATCH($J787,SorP!$B$1:$B$6230,0)),"",INDIRECT("'SorP'!$A$"&amp;MATCH($J787,SorP!$B$1:$B$6230,0))))</f>
        <v/>
      </c>
      <c r="U787" s="238"/>
      <c r="V787" s="270" t="e">
        <f>IF(C787="",NA(),MATCH($B787&amp;$C787,'Smelter Look-up'!$J:$J,0))</f>
        <v>#N/A</v>
      </c>
      <c r="W787" s="271"/>
      <c r="X787" s="271">
        <f t="shared" ca="1" si="46"/>
        <v>0</v>
      </c>
      <c r="Y787" s="271"/>
      <c r="Z787" s="271"/>
      <c r="AB787" s="273" t="str">
        <f t="shared" si="47"/>
        <v/>
      </c>
    </row>
    <row r="788" spans="1:28" s="272" customFormat="1" ht="20">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45"/>
        <v/>
      </c>
      <c r="T788" s="222" t="str">
        <f ca="1">IF(B788="","",IF(ISERROR(MATCH($J788,SorP!$B$1:$B$6230,0)),"",INDIRECT("'SorP'!$A$"&amp;MATCH($J788,SorP!$B$1:$B$6230,0))))</f>
        <v/>
      </c>
      <c r="U788" s="238"/>
      <c r="V788" s="270" t="e">
        <f>IF(C788="",NA(),MATCH($B788&amp;$C788,'Smelter Look-up'!$J:$J,0))</f>
        <v>#N/A</v>
      </c>
      <c r="W788" s="271"/>
      <c r="X788" s="271">
        <f t="shared" ca="1" si="46"/>
        <v>0</v>
      </c>
      <c r="Y788" s="271"/>
      <c r="Z788" s="271"/>
      <c r="AB788" s="273" t="str">
        <f t="shared" si="47"/>
        <v/>
      </c>
    </row>
    <row r="789" spans="1:28" s="272" customFormat="1" ht="20">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ca="1" si="45"/>
        <v/>
      </c>
      <c r="T789" s="222" t="str">
        <f ca="1">IF(B789="","",IF(ISERROR(MATCH($J789,SorP!$B$1:$B$6230,0)),"",INDIRECT("'SorP'!$A$"&amp;MATCH($J789,SorP!$B$1:$B$6230,0))))</f>
        <v/>
      </c>
      <c r="U789" s="238"/>
      <c r="V789" s="270" t="e">
        <f>IF(C789="",NA(),MATCH($B789&amp;$C789,'Smelter Look-up'!$J:$J,0))</f>
        <v>#N/A</v>
      </c>
      <c r="W789" s="271"/>
      <c r="X789" s="271">
        <f t="shared" ca="1" si="46"/>
        <v>0</v>
      </c>
      <c r="Y789" s="271"/>
      <c r="Z789" s="271"/>
      <c r="AB789" s="273" t="str">
        <f t="shared" si="47"/>
        <v/>
      </c>
    </row>
    <row r="790" spans="1:28" s="272" customFormat="1" ht="20">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45"/>
        <v/>
      </c>
      <c r="T790" s="222" t="str">
        <f ca="1">IF(B790="","",IF(ISERROR(MATCH($J790,SorP!$B$1:$B$6230,0)),"",INDIRECT("'SorP'!$A$"&amp;MATCH($J790,SorP!$B$1:$B$6230,0))))</f>
        <v/>
      </c>
      <c r="U790" s="238"/>
      <c r="V790" s="270" t="e">
        <f>IF(C790="",NA(),MATCH($B790&amp;$C790,'Smelter Look-up'!$J:$J,0))</f>
        <v>#N/A</v>
      </c>
      <c r="W790" s="271"/>
      <c r="X790" s="271">
        <f t="shared" ca="1" si="46"/>
        <v>0</v>
      </c>
      <c r="Y790" s="271"/>
      <c r="Z790" s="271"/>
      <c r="AB790" s="273" t="str">
        <f t="shared" si="47"/>
        <v/>
      </c>
    </row>
    <row r="791" spans="1:28" s="272" customFormat="1" ht="20">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ca="1" si="45"/>
        <v/>
      </c>
      <c r="T791" s="222" t="str">
        <f ca="1">IF(B791="","",IF(ISERROR(MATCH($J791,SorP!$B$1:$B$6230,0)),"",INDIRECT("'SorP'!$A$"&amp;MATCH($J791,SorP!$B$1:$B$6230,0))))</f>
        <v/>
      </c>
      <c r="U791" s="238"/>
      <c r="V791" s="270" t="e">
        <f>IF(C791="",NA(),MATCH($B791&amp;$C791,'Smelter Look-up'!$J:$J,0))</f>
        <v>#N/A</v>
      </c>
      <c r="W791" s="271"/>
      <c r="X791" s="271">
        <f t="shared" ca="1" si="46"/>
        <v>0</v>
      </c>
      <c r="Y791" s="271"/>
      <c r="Z791" s="271"/>
      <c r="AB791" s="273" t="str">
        <f t="shared" si="47"/>
        <v/>
      </c>
    </row>
    <row r="792" spans="1:28" s="272" customFormat="1" ht="20">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45"/>
        <v/>
      </c>
      <c r="T792" s="222" t="str">
        <f ca="1">IF(B792="","",IF(ISERROR(MATCH($J792,SorP!$B$1:$B$6230,0)),"",INDIRECT("'SorP'!$A$"&amp;MATCH($J792,SorP!$B$1:$B$6230,0))))</f>
        <v/>
      </c>
      <c r="U792" s="238"/>
      <c r="V792" s="270" t="e">
        <f>IF(C792="",NA(),MATCH($B792&amp;$C792,'Smelter Look-up'!$J:$J,0))</f>
        <v>#N/A</v>
      </c>
      <c r="W792" s="271"/>
      <c r="X792" s="271">
        <f t="shared" ca="1" si="46"/>
        <v>0</v>
      </c>
      <c r="Y792" s="271"/>
      <c r="Z792" s="271"/>
      <c r="AB792" s="273" t="str">
        <f t="shared" si="47"/>
        <v/>
      </c>
    </row>
    <row r="793" spans="1:28" s="272" customFormat="1" ht="20">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45"/>
        <v/>
      </c>
      <c r="T793" s="222" t="str">
        <f ca="1">IF(B793="","",IF(ISERROR(MATCH($J793,SorP!$B$1:$B$6230,0)),"",INDIRECT("'SorP'!$A$"&amp;MATCH($J793,SorP!$B$1:$B$6230,0))))</f>
        <v/>
      </c>
      <c r="U793" s="238"/>
      <c r="V793" s="270" t="e">
        <f>IF(C793="",NA(),MATCH($B793&amp;$C793,'Smelter Look-up'!$J:$J,0))</f>
        <v>#N/A</v>
      </c>
      <c r="W793" s="271"/>
      <c r="X793" s="271">
        <f t="shared" ca="1" si="46"/>
        <v>0</v>
      </c>
      <c r="Y793" s="271"/>
      <c r="Z793" s="271"/>
      <c r="AB793" s="273" t="str">
        <f t="shared" si="47"/>
        <v/>
      </c>
    </row>
    <row r="794" spans="1:28" s="272" customFormat="1" ht="20">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45"/>
        <v/>
      </c>
      <c r="T794" s="222" t="str">
        <f ca="1">IF(B794="","",IF(ISERROR(MATCH($J794,SorP!$B$1:$B$6230,0)),"",INDIRECT("'SorP'!$A$"&amp;MATCH($J794,SorP!$B$1:$B$6230,0))))</f>
        <v/>
      </c>
      <c r="U794" s="238"/>
      <c r="V794" s="270" t="e">
        <f>IF(C794="",NA(),MATCH($B794&amp;$C794,'Smelter Look-up'!$J:$J,0))</f>
        <v>#N/A</v>
      </c>
      <c r="W794" s="271"/>
      <c r="X794" s="271">
        <f t="shared" ca="1" si="46"/>
        <v>0</v>
      </c>
      <c r="Y794" s="271"/>
      <c r="Z794" s="271"/>
      <c r="AB794" s="273" t="str">
        <f t="shared" si="47"/>
        <v/>
      </c>
    </row>
    <row r="795" spans="1:28" s="272" customFormat="1" ht="20">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ref="S795:S825" ca="1" si="48">IF(B795="","",IF(ISERROR(MATCH($E795,CL,0)),"Unknown",INDIRECT("'C'!$A$"&amp;MATCH($E795,CL,0)+1)))</f>
        <v/>
      </c>
      <c r="T795" s="222" t="str">
        <f ca="1">IF(B795="","",IF(ISERROR(MATCH($J795,SorP!$B$1:$B$6230,0)),"",INDIRECT("'SorP'!$A$"&amp;MATCH($J795,SorP!$B$1:$B$6230,0))))</f>
        <v/>
      </c>
      <c r="U795" s="238"/>
      <c r="V795" s="270" t="e">
        <f>IF(C795="",NA(),MATCH($B795&amp;$C795,'Smelter Look-up'!$J:$J,0))</f>
        <v>#N/A</v>
      </c>
      <c r="W795" s="271"/>
      <c r="X795" s="271">
        <f t="shared" ref="X795:X825" ca="1" si="49">IF(AND(C795="Smelter not listed",OR(LEN(D795)=0,LEN(E795)=0)),1,0)</f>
        <v>0</v>
      </c>
      <c r="Y795" s="271"/>
      <c r="Z795" s="271"/>
      <c r="AB795" s="273" t="str">
        <f t="shared" ref="AB795:AB825" si="50">B795&amp;C795</f>
        <v/>
      </c>
    </row>
    <row r="796" spans="1:28" s="272" customFormat="1" ht="20">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ca="1" si="48"/>
        <v/>
      </c>
      <c r="T796" s="222" t="str">
        <f ca="1">IF(B796="","",IF(ISERROR(MATCH($J796,SorP!$B$1:$B$6230,0)),"",INDIRECT("'SorP'!$A$"&amp;MATCH($J796,SorP!$B$1:$B$6230,0))))</f>
        <v/>
      </c>
      <c r="U796" s="238"/>
      <c r="V796" s="270" t="e">
        <f>IF(C796="",NA(),MATCH($B796&amp;$C796,'Smelter Look-up'!$J:$J,0))</f>
        <v>#N/A</v>
      </c>
      <c r="W796" s="271"/>
      <c r="X796" s="271">
        <f t="shared" ca="1" si="49"/>
        <v>0</v>
      </c>
      <c r="Y796" s="271"/>
      <c r="Z796" s="271"/>
      <c r="AB796" s="273" t="str">
        <f t="shared" si="50"/>
        <v/>
      </c>
    </row>
    <row r="797" spans="1:28" s="272" customFormat="1" ht="20">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48"/>
        <v/>
      </c>
      <c r="T797" s="222" t="str">
        <f ca="1">IF(B797="","",IF(ISERROR(MATCH($J797,SorP!$B$1:$B$6230,0)),"",INDIRECT("'SorP'!$A$"&amp;MATCH($J797,SorP!$B$1:$B$6230,0))))</f>
        <v/>
      </c>
      <c r="U797" s="238"/>
      <c r="V797" s="270" t="e">
        <f>IF(C797="",NA(),MATCH($B797&amp;$C797,'Smelter Look-up'!$J:$J,0))</f>
        <v>#N/A</v>
      </c>
      <c r="W797" s="271"/>
      <c r="X797" s="271">
        <f t="shared" ca="1" si="49"/>
        <v>0</v>
      </c>
      <c r="Y797" s="271"/>
      <c r="Z797" s="271"/>
      <c r="AB797" s="273" t="str">
        <f t="shared" si="50"/>
        <v/>
      </c>
    </row>
    <row r="798" spans="1:28" s="272" customFormat="1" ht="20">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48"/>
        <v/>
      </c>
      <c r="T798" s="222" t="str">
        <f ca="1">IF(B798="","",IF(ISERROR(MATCH($J798,SorP!$B$1:$B$6230,0)),"",INDIRECT("'SorP'!$A$"&amp;MATCH($J798,SorP!$B$1:$B$6230,0))))</f>
        <v/>
      </c>
      <c r="U798" s="238"/>
      <c r="V798" s="270" t="e">
        <f>IF(C798="",NA(),MATCH($B798&amp;$C798,'Smelter Look-up'!$J:$J,0))</f>
        <v>#N/A</v>
      </c>
      <c r="W798" s="271"/>
      <c r="X798" s="271">
        <f t="shared" ca="1" si="49"/>
        <v>0</v>
      </c>
      <c r="Y798" s="271"/>
      <c r="Z798" s="271"/>
      <c r="AB798" s="273" t="str">
        <f t="shared" si="50"/>
        <v/>
      </c>
    </row>
    <row r="799" spans="1:28" s="272" customFormat="1" ht="20">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48"/>
        <v/>
      </c>
      <c r="T799" s="222" t="str">
        <f ca="1">IF(B799="","",IF(ISERROR(MATCH($J799,SorP!$B$1:$B$6230,0)),"",INDIRECT("'SorP'!$A$"&amp;MATCH($J799,SorP!$B$1:$B$6230,0))))</f>
        <v/>
      </c>
      <c r="U799" s="238"/>
      <c r="V799" s="270" t="e">
        <f>IF(C799="",NA(),MATCH($B799&amp;$C799,'Smelter Look-up'!$J:$J,0))</f>
        <v>#N/A</v>
      </c>
      <c r="W799" s="271"/>
      <c r="X799" s="271">
        <f t="shared" ca="1" si="49"/>
        <v>0</v>
      </c>
      <c r="Y799" s="271"/>
      <c r="Z799" s="271"/>
      <c r="AB799" s="273" t="str">
        <f t="shared" si="50"/>
        <v/>
      </c>
    </row>
    <row r="800" spans="1:28" s="272" customFormat="1" ht="20">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48"/>
        <v/>
      </c>
      <c r="T800" s="222" t="str">
        <f ca="1">IF(B800="","",IF(ISERROR(MATCH($J800,SorP!$B$1:$B$6230,0)),"",INDIRECT("'SorP'!$A$"&amp;MATCH($J800,SorP!$B$1:$B$6230,0))))</f>
        <v/>
      </c>
      <c r="U800" s="238"/>
      <c r="V800" s="270" t="e">
        <f>IF(C800="",NA(),MATCH($B800&amp;$C800,'Smelter Look-up'!$J:$J,0))</f>
        <v>#N/A</v>
      </c>
      <c r="W800" s="271"/>
      <c r="X800" s="271">
        <f t="shared" ca="1" si="49"/>
        <v>0</v>
      </c>
      <c r="Y800" s="271"/>
      <c r="Z800" s="271"/>
      <c r="AB800" s="273" t="str">
        <f t="shared" si="50"/>
        <v/>
      </c>
    </row>
    <row r="801" spans="1:28" s="272" customFormat="1" ht="20">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48"/>
        <v/>
      </c>
      <c r="T801" s="222" t="str">
        <f ca="1">IF(B801="","",IF(ISERROR(MATCH($J801,SorP!$B$1:$B$6230,0)),"",INDIRECT("'SorP'!$A$"&amp;MATCH($J801,SorP!$B$1:$B$6230,0))))</f>
        <v/>
      </c>
      <c r="U801" s="238"/>
      <c r="V801" s="270" t="e">
        <f>IF(C801="",NA(),MATCH($B801&amp;$C801,'Smelter Look-up'!$J:$J,0))</f>
        <v>#N/A</v>
      </c>
      <c r="W801" s="271"/>
      <c r="X801" s="271">
        <f t="shared" ca="1" si="49"/>
        <v>0</v>
      </c>
      <c r="Y801" s="271"/>
      <c r="Z801" s="271"/>
      <c r="AB801" s="273" t="str">
        <f t="shared" si="50"/>
        <v/>
      </c>
    </row>
    <row r="802" spans="1:28" s="272" customFormat="1" ht="20">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48"/>
        <v/>
      </c>
      <c r="T802" s="222" t="str">
        <f ca="1">IF(B802="","",IF(ISERROR(MATCH($J802,SorP!$B$1:$B$6230,0)),"",INDIRECT("'SorP'!$A$"&amp;MATCH($J802,SorP!$B$1:$B$6230,0))))</f>
        <v/>
      </c>
      <c r="U802" s="238"/>
      <c r="V802" s="270" t="e">
        <f>IF(C802="",NA(),MATCH($B802&amp;$C802,'Smelter Look-up'!$J:$J,0))</f>
        <v>#N/A</v>
      </c>
      <c r="W802" s="271"/>
      <c r="X802" s="271">
        <f t="shared" ca="1" si="49"/>
        <v>0</v>
      </c>
      <c r="Y802" s="271"/>
      <c r="Z802" s="271"/>
      <c r="AB802" s="273" t="str">
        <f t="shared" si="50"/>
        <v/>
      </c>
    </row>
    <row r="803" spans="1:28" s="272" customFormat="1" ht="20">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48"/>
        <v/>
      </c>
      <c r="T803" s="222" t="str">
        <f ca="1">IF(B803="","",IF(ISERROR(MATCH($J803,SorP!$B$1:$B$6230,0)),"",INDIRECT("'SorP'!$A$"&amp;MATCH($J803,SorP!$B$1:$B$6230,0))))</f>
        <v/>
      </c>
      <c r="U803" s="238"/>
      <c r="V803" s="270" t="e">
        <f>IF(C803="",NA(),MATCH($B803&amp;$C803,'Smelter Look-up'!$J:$J,0))</f>
        <v>#N/A</v>
      </c>
      <c r="W803" s="271"/>
      <c r="X803" s="271">
        <f t="shared" ca="1" si="49"/>
        <v>0</v>
      </c>
      <c r="Y803" s="271"/>
      <c r="Z803" s="271"/>
      <c r="AB803" s="273" t="str">
        <f t="shared" si="50"/>
        <v/>
      </c>
    </row>
    <row r="804" spans="1:28" s="272" customFormat="1" ht="20">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48"/>
        <v/>
      </c>
      <c r="T804" s="222" t="str">
        <f ca="1">IF(B804="","",IF(ISERROR(MATCH($J804,SorP!$B$1:$B$6230,0)),"",INDIRECT("'SorP'!$A$"&amp;MATCH($J804,SorP!$B$1:$B$6230,0))))</f>
        <v/>
      </c>
      <c r="U804" s="238"/>
      <c r="V804" s="270" t="e">
        <f>IF(C804="",NA(),MATCH($B804&amp;$C804,'Smelter Look-up'!$J:$J,0))</f>
        <v>#N/A</v>
      </c>
      <c r="W804" s="271"/>
      <c r="X804" s="271">
        <f t="shared" ca="1" si="49"/>
        <v>0</v>
      </c>
      <c r="Y804" s="271"/>
      <c r="Z804" s="271"/>
      <c r="AB804" s="273" t="str">
        <f t="shared" si="50"/>
        <v/>
      </c>
    </row>
    <row r="805" spans="1:28" s="272" customFormat="1" ht="20">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48"/>
        <v/>
      </c>
      <c r="T805" s="222" t="str">
        <f ca="1">IF(B805="","",IF(ISERROR(MATCH($J805,SorP!$B$1:$B$6230,0)),"",INDIRECT("'SorP'!$A$"&amp;MATCH($J805,SorP!$B$1:$B$6230,0))))</f>
        <v/>
      </c>
      <c r="U805" s="238"/>
      <c r="V805" s="270" t="e">
        <f>IF(C805="",NA(),MATCH($B805&amp;$C805,'Smelter Look-up'!$J:$J,0))</f>
        <v>#N/A</v>
      </c>
      <c r="W805" s="271"/>
      <c r="X805" s="271">
        <f t="shared" ca="1" si="49"/>
        <v>0</v>
      </c>
      <c r="Y805" s="271"/>
      <c r="Z805" s="271"/>
      <c r="AB805" s="273" t="str">
        <f t="shared" si="50"/>
        <v/>
      </c>
    </row>
    <row r="806" spans="1:28" s="272" customFormat="1" ht="20">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48"/>
        <v/>
      </c>
      <c r="T806" s="222" t="str">
        <f ca="1">IF(B806="","",IF(ISERROR(MATCH($J806,SorP!$B$1:$B$6230,0)),"",INDIRECT("'SorP'!$A$"&amp;MATCH($J806,SorP!$B$1:$B$6230,0))))</f>
        <v/>
      </c>
      <c r="U806" s="238"/>
      <c r="V806" s="270" t="e">
        <f>IF(C806="",NA(),MATCH($B806&amp;$C806,'Smelter Look-up'!$J:$J,0))</f>
        <v>#N/A</v>
      </c>
      <c r="W806" s="271"/>
      <c r="X806" s="271">
        <f t="shared" ca="1" si="49"/>
        <v>0</v>
      </c>
      <c r="Y806" s="271"/>
      <c r="Z806" s="271"/>
      <c r="AB806" s="273" t="str">
        <f t="shared" si="50"/>
        <v/>
      </c>
    </row>
    <row r="807" spans="1:28" s="272" customFormat="1" ht="20">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48"/>
        <v/>
      </c>
      <c r="T807" s="222" t="str">
        <f ca="1">IF(B807="","",IF(ISERROR(MATCH($J807,SorP!$B$1:$B$6230,0)),"",INDIRECT("'SorP'!$A$"&amp;MATCH($J807,SorP!$B$1:$B$6230,0))))</f>
        <v/>
      </c>
      <c r="U807" s="238"/>
      <c r="V807" s="270" t="e">
        <f>IF(C807="",NA(),MATCH($B807&amp;$C807,'Smelter Look-up'!$J:$J,0))</f>
        <v>#N/A</v>
      </c>
      <c r="W807" s="271"/>
      <c r="X807" s="271">
        <f t="shared" ca="1" si="49"/>
        <v>0</v>
      </c>
      <c r="Y807" s="271"/>
      <c r="Z807" s="271"/>
      <c r="AB807" s="273" t="str">
        <f t="shared" si="50"/>
        <v/>
      </c>
    </row>
    <row r="808" spans="1:28" s="272" customFormat="1" ht="20">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48"/>
        <v/>
      </c>
      <c r="T808" s="222" t="str">
        <f ca="1">IF(B808="","",IF(ISERROR(MATCH($J808,SorP!$B$1:$B$6230,0)),"",INDIRECT("'SorP'!$A$"&amp;MATCH($J808,SorP!$B$1:$B$6230,0))))</f>
        <v/>
      </c>
      <c r="U808" s="238"/>
      <c r="V808" s="270" t="e">
        <f>IF(C808="",NA(),MATCH($B808&amp;$C808,'Smelter Look-up'!$J:$J,0))</f>
        <v>#N/A</v>
      </c>
      <c r="W808" s="271"/>
      <c r="X808" s="271">
        <f t="shared" ca="1" si="49"/>
        <v>0</v>
      </c>
      <c r="Y808" s="271"/>
      <c r="Z808" s="271"/>
      <c r="AB808" s="273" t="str">
        <f t="shared" si="50"/>
        <v/>
      </c>
    </row>
    <row r="809" spans="1:28" s="272" customFormat="1" ht="20">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48"/>
        <v/>
      </c>
      <c r="T809" s="222" t="str">
        <f ca="1">IF(B809="","",IF(ISERROR(MATCH($J809,SorP!$B$1:$B$6230,0)),"",INDIRECT("'SorP'!$A$"&amp;MATCH($J809,SorP!$B$1:$B$6230,0))))</f>
        <v/>
      </c>
      <c r="U809" s="238"/>
      <c r="V809" s="270" t="e">
        <f>IF(C809="",NA(),MATCH($B809&amp;$C809,'Smelter Look-up'!$J:$J,0))</f>
        <v>#N/A</v>
      </c>
      <c r="W809" s="271"/>
      <c r="X809" s="271">
        <f t="shared" ca="1" si="49"/>
        <v>0</v>
      </c>
      <c r="Y809" s="271"/>
      <c r="Z809" s="271"/>
      <c r="AB809" s="273" t="str">
        <f t="shared" si="50"/>
        <v/>
      </c>
    </row>
    <row r="810" spans="1:28" s="272" customFormat="1" ht="20">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48"/>
        <v/>
      </c>
      <c r="T810" s="222" t="str">
        <f ca="1">IF(B810="","",IF(ISERROR(MATCH($J810,SorP!$B$1:$B$6230,0)),"",INDIRECT("'SorP'!$A$"&amp;MATCH($J810,SorP!$B$1:$B$6230,0))))</f>
        <v/>
      </c>
      <c r="U810" s="238"/>
      <c r="V810" s="270" t="e">
        <f>IF(C810="",NA(),MATCH($B810&amp;$C810,'Smelter Look-up'!$J:$J,0))</f>
        <v>#N/A</v>
      </c>
      <c r="W810" s="271"/>
      <c r="X810" s="271">
        <f t="shared" ca="1" si="49"/>
        <v>0</v>
      </c>
      <c r="Y810" s="271"/>
      <c r="Z810" s="271"/>
      <c r="AB810" s="273" t="str">
        <f t="shared" si="50"/>
        <v/>
      </c>
    </row>
    <row r="811" spans="1:28" s="272" customFormat="1" ht="20">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48"/>
        <v/>
      </c>
      <c r="T811" s="222" t="str">
        <f ca="1">IF(B811="","",IF(ISERROR(MATCH($J811,SorP!$B$1:$B$6230,0)),"",INDIRECT("'SorP'!$A$"&amp;MATCH($J811,SorP!$B$1:$B$6230,0))))</f>
        <v/>
      </c>
      <c r="U811" s="238"/>
      <c r="V811" s="270" t="e">
        <f>IF(C811="",NA(),MATCH($B811&amp;$C811,'Smelter Look-up'!$J:$J,0))</f>
        <v>#N/A</v>
      </c>
      <c r="W811" s="271"/>
      <c r="X811" s="271">
        <f t="shared" ca="1" si="49"/>
        <v>0</v>
      </c>
      <c r="Y811" s="271"/>
      <c r="Z811" s="271"/>
      <c r="AB811" s="273" t="str">
        <f t="shared" si="50"/>
        <v/>
      </c>
    </row>
    <row r="812" spans="1:28" s="272" customFormat="1" ht="20">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48"/>
        <v/>
      </c>
      <c r="T812" s="222" t="str">
        <f ca="1">IF(B812="","",IF(ISERROR(MATCH($J812,SorP!$B$1:$B$6230,0)),"",INDIRECT("'SorP'!$A$"&amp;MATCH($J812,SorP!$B$1:$B$6230,0))))</f>
        <v/>
      </c>
      <c r="U812" s="238"/>
      <c r="V812" s="270" t="e">
        <f>IF(C812="",NA(),MATCH($B812&amp;$C812,'Smelter Look-up'!$J:$J,0))</f>
        <v>#N/A</v>
      </c>
      <c r="W812" s="271"/>
      <c r="X812" s="271">
        <f t="shared" ca="1" si="49"/>
        <v>0</v>
      </c>
      <c r="Y812" s="271"/>
      <c r="Z812" s="271"/>
      <c r="AB812" s="273" t="str">
        <f t="shared" si="50"/>
        <v/>
      </c>
    </row>
    <row r="813" spans="1:28" s="272" customFormat="1" ht="20">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48"/>
        <v/>
      </c>
      <c r="T813" s="222" t="str">
        <f ca="1">IF(B813="","",IF(ISERROR(MATCH($J813,SorP!$B$1:$B$6230,0)),"",INDIRECT("'SorP'!$A$"&amp;MATCH($J813,SorP!$B$1:$B$6230,0))))</f>
        <v/>
      </c>
      <c r="U813" s="238"/>
      <c r="V813" s="270" t="e">
        <f>IF(C813="",NA(),MATCH($B813&amp;$C813,'Smelter Look-up'!$J:$J,0))</f>
        <v>#N/A</v>
      </c>
      <c r="W813" s="271"/>
      <c r="X813" s="271">
        <f t="shared" ca="1" si="49"/>
        <v>0</v>
      </c>
      <c r="Y813" s="271"/>
      <c r="Z813" s="271"/>
      <c r="AB813" s="273" t="str">
        <f t="shared" si="50"/>
        <v/>
      </c>
    </row>
    <row r="814" spans="1:28" s="272" customFormat="1" ht="20">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48"/>
        <v/>
      </c>
      <c r="T814" s="222" t="str">
        <f ca="1">IF(B814="","",IF(ISERROR(MATCH($J814,SorP!$B$1:$B$6230,0)),"",INDIRECT("'SorP'!$A$"&amp;MATCH($J814,SorP!$B$1:$B$6230,0))))</f>
        <v/>
      </c>
      <c r="U814" s="238"/>
      <c r="V814" s="270" t="e">
        <f>IF(C814="",NA(),MATCH($B814&amp;$C814,'Smelter Look-up'!$J:$J,0))</f>
        <v>#N/A</v>
      </c>
      <c r="W814" s="271"/>
      <c r="X814" s="271">
        <f t="shared" ca="1" si="49"/>
        <v>0</v>
      </c>
      <c r="Y814" s="271"/>
      <c r="Z814" s="271"/>
      <c r="AB814" s="273" t="str">
        <f t="shared" si="50"/>
        <v/>
      </c>
    </row>
    <row r="815" spans="1:28" s="272" customFormat="1" ht="20">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48"/>
        <v/>
      </c>
      <c r="T815" s="222" t="str">
        <f ca="1">IF(B815="","",IF(ISERROR(MATCH($J815,SorP!$B$1:$B$6230,0)),"",INDIRECT("'SorP'!$A$"&amp;MATCH($J815,SorP!$B$1:$B$6230,0))))</f>
        <v/>
      </c>
      <c r="U815" s="238"/>
      <c r="V815" s="270" t="e">
        <f>IF(C815="",NA(),MATCH($B815&amp;$C815,'Smelter Look-up'!$J:$J,0))</f>
        <v>#N/A</v>
      </c>
      <c r="W815" s="271"/>
      <c r="X815" s="271">
        <f t="shared" ca="1" si="49"/>
        <v>0</v>
      </c>
      <c r="Y815" s="271"/>
      <c r="Z815" s="271"/>
      <c r="AB815" s="273" t="str">
        <f t="shared" si="50"/>
        <v/>
      </c>
    </row>
    <row r="816" spans="1:28" s="272" customFormat="1" ht="20">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48"/>
        <v/>
      </c>
      <c r="T816" s="222" t="str">
        <f ca="1">IF(B816="","",IF(ISERROR(MATCH($J816,SorP!$B$1:$B$6230,0)),"",INDIRECT("'SorP'!$A$"&amp;MATCH($J816,SorP!$B$1:$B$6230,0))))</f>
        <v/>
      </c>
      <c r="U816" s="238"/>
      <c r="V816" s="270" t="e">
        <f>IF(C816="",NA(),MATCH($B816&amp;$C816,'Smelter Look-up'!$J:$J,0))</f>
        <v>#N/A</v>
      </c>
      <c r="W816" s="271"/>
      <c r="X816" s="271">
        <f t="shared" ca="1" si="49"/>
        <v>0</v>
      </c>
      <c r="Y816" s="271"/>
      <c r="Z816" s="271"/>
      <c r="AB816" s="273" t="str">
        <f t="shared" si="50"/>
        <v/>
      </c>
    </row>
    <row r="817" spans="1:28" s="272" customFormat="1" ht="20">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48"/>
        <v/>
      </c>
      <c r="T817" s="222" t="str">
        <f ca="1">IF(B817="","",IF(ISERROR(MATCH($J817,SorP!$B$1:$B$6230,0)),"",INDIRECT("'SorP'!$A$"&amp;MATCH($J817,SorP!$B$1:$B$6230,0))))</f>
        <v/>
      </c>
      <c r="U817" s="238"/>
      <c r="V817" s="270" t="e">
        <f>IF(C817="",NA(),MATCH($B817&amp;$C817,'Smelter Look-up'!$J:$J,0))</f>
        <v>#N/A</v>
      </c>
      <c r="W817" s="271"/>
      <c r="X817" s="271">
        <f t="shared" ca="1" si="49"/>
        <v>0</v>
      </c>
      <c r="Y817" s="271"/>
      <c r="Z817" s="271"/>
      <c r="AB817" s="273" t="str">
        <f t="shared" si="50"/>
        <v/>
      </c>
    </row>
    <row r="818" spans="1:28" s="272" customFormat="1" ht="20">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ca="1" si="48"/>
        <v/>
      </c>
      <c r="T818" s="222" t="str">
        <f ca="1">IF(B818="","",IF(ISERROR(MATCH($J818,SorP!$B$1:$B$6230,0)),"",INDIRECT("'SorP'!$A$"&amp;MATCH($J818,SorP!$B$1:$B$6230,0))))</f>
        <v/>
      </c>
      <c r="U818" s="238"/>
      <c r="V818" s="270" t="e">
        <f>IF(C818="",NA(),MATCH($B818&amp;$C818,'Smelter Look-up'!$J:$J,0))</f>
        <v>#N/A</v>
      </c>
      <c r="W818" s="271"/>
      <c r="X818" s="271">
        <f t="shared" ca="1" si="49"/>
        <v>0</v>
      </c>
      <c r="Y818" s="271"/>
      <c r="Z818" s="271"/>
      <c r="AB818" s="273" t="str">
        <f t="shared" si="50"/>
        <v/>
      </c>
    </row>
    <row r="819" spans="1:28" s="272" customFormat="1" ht="20">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48"/>
        <v/>
      </c>
      <c r="T819" s="222" t="str">
        <f ca="1">IF(B819="","",IF(ISERROR(MATCH($J819,SorP!$B$1:$B$6230,0)),"",INDIRECT("'SorP'!$A$"&amp;MATCH($J819,SorP!$B$1:$B$6230,0))))</f>
        <v/>
      </c>
      <c r="U819" s="238"/>
      <c r="V819" s="270" t="e">
        <f>IF(C819="",NA(),MATCH($B819&amp;$C819,'Smelter Look-up'!$J:$J,0))</f>
        <v>#N/A</v>
      </c>
      <c r="W819" s="271"/>
      <c r="X819" s="271">
        <f t="shared" ca="1" si="49"/>
        <v>0</v>
      </c>
      <c r="Y819" s="271"/>
      <c r="Z819" s="271"/>
      <c r="AB819" s="273" t="str">
        <f t="shared" si="50"/>
        <v/>
      </c>
    </row>
    <row r="820" spans="1:28" s="272" customFormat="1" ht="20">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ca="1" si="48"/>
        <v/>
      </c>
      <c r="T820" s="222" t="str">
        <f ca="1">IF(B820="","",IF(ISERROR(MATCH($J820,SorP!$B$1:$B$6230,0)),"",INDIRECT("'SorP'!$A$"&amp;MATCH($J820,SorP!$B$1:$B$6230,0))))</f>
        <v/>
      </c>
      <c r="U820" s="238"/>
      <c r="V820" s="270" t="e">
        <f>IF(C820="",NA(),MATCH($B820&amp;$C820,'Smelter Look-up'!$J:$J,0))</f>
        <v>#N/A</v>
      </c>
      <c r="W820" s="271"/>
      <c r="X820" s="271">
        <f t="shared" ca="1" si="49"/>
        <v>0</v>
      </c>
      <c r="Y820" s="271"/>
      <c r="Z820" s="271"/>
      <c r="AB820" s="273" t="str">
        <f t="shared" si="50"/>
        <v/>
      </c>
    </row>
    <row r="821" spans="1:28" s="272" customFormat="1" ht="20">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ca="1" si="48"/>
        <v/>
      </c>
      <c r="T821" s="222" t="str">
        <f ca="1">IF(B821="","",IF(ISERROR(MATCH($J821,SorP!$B$1:$B$6230,0)),"",INDIRECT("'SorP'!$A$"&amp;MATCH($J821,SorP!$B$1:$B$6230,0))))</f>
        <v/>
      </c>
      <c r="U821" s="238"/>
      <c r="V821" s="270" t="e">
        <f>IF(C821="",NA(),MATCH($B821&amp;$C821,'Smelter Look-up'!$J:$J,0))</f>
        <v>#N/A</v>
      </c>
      <c r="W821" s="271"/>
      <c r="X821" s="271">
        <f t="shared" ca="1" si="49"/>
        <v>0</v>
      </c>
      <c r="Y821" s="271"/>
      <c r="Z821" s="271"/>
      <c r="AB821" s="273" t="str">
        <f t="shared" si="50"/>
        <v/>
      </c>
    </row>
    <row r="822" spans="1:28" s="272" customFormat="1" ht="20">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ca="1" si="48"/>
        <v/>
      </c>
      <c r="T822" s="222" t="str">
        <f ca="1">IF(B822="","",IF(ISERROR(MATCH($J822,SorP!$B$1:$B$6230,0)),"",INDIRECT("'SorP'!$A$"&amp;MATCH($J822,SorP!$B$1:$B$6230,0))))</f>
        <v/>
      </c>
      <c r="U822" s="238"/>
      <c r="V822" s="270" t="e">
        <f>IF(C822="",NA(),MATCH($B822&amp;$C822,'Smelter Look-up'!$J:$J,0))</f>
        <v>#N/A</v>
      </c>
      <c r="W822" s="271"/>
      <c r="X822" s="271">
        <f t="shared" ca="1" si="49"/>
        <v>0</v>
      </c>
      <c r="Y822" s="271"/>
      <c r="Z822" s="271"/>
      <c r="AB822" s="273" t="str">
        <f t="shared" si="50"/>
        <v/>
      </c>
    </row>
    <row r="823" spans="1:28" s="272" customFormat="1" ht="20">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ca="1" si="48"/>
        <v/>
      </c>
      <c r="T823" s="222" t="str">
        <f ca="1">IF(B823="","",IF(ISERROR(MATCH($J823,SorP!$B$1:$B$6230,0)),"",INDIRECT("'SorP'!$A$"&amp;MATCH($J823,SorP!$B$1:$B$6230,0))))</f>
        <v/>
      </c>
      <c r="U823" s="238"/>
      <c r="V823" s="270" t="e">
        <f>IF(C823="",NA(),MATCH($B823&amp;$C823,'Smelter Look-up'!$J:$J,0))</f>
        <v>#N/A</v>
      </c>
      <c r="W823" s="271"/>
      <c r="X823" s="271">
        <f t="shared" ca="1" si="49"/>
        <v>0</v>
      </c>
      <c r="Y823" s="271"/>
      <c r="Z823" s="271"/>
      <c r="AB823" s="273" t="str">
        <f t="shared" si="50"/>
        <v/>
      </c>
    </row>
    <row r="824" spans="1:28" s="272" customFormat="1" ht="20">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48"/>
        <v/>
      </c>
      <c r="T824" s="222" t="str">
        <f ca="1">IF(B824="","",IF(ISERROR(MATCH($J824,SorP!$B$1:$B$6230,0)),"",INDIRECT("'SorP'!$A$"&amp;MATCH($J824,SorP!$B$1:$B$6230,0))))</f>
        <v/>
      </c>
      <c r="U824" s="238"/>
      <c r="V824" s="270" t="e">
        <f>IF(C824="",NA(),MATCH($B824&amp;$C824,'Smelter Look-up'!$J:$J,0))</f>
        <v>#N/A</v>
      </c>
      <c r="W824" s="271"/>
      <c r="X824" s="271">
        <f t="shared" ca="1" si="49"/>
        <v>0</v>
      </c>
      <c r="Y824" s="271"/>
      <c r="Z824" s="271"/>
      <c r="AB824" s="273" t="str">
        <f t="shared" si="50"/>
        <v/>
      </c>
    </row>
    <row r="825" spans="1:28" s="272" customFormat="1" ht="20">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48"/>
        <v/>
      </c>
      <c r="T825" s="222" t="str">
        <f ca="1">IF(B825="","",IF(ISERROR(MATCH($J825,SorP!$B$1:$B$6230,0)),"",INDIRECT("'SorP'!$A$"&amp;MATCH($J825,SorP!$B$1:$B$6230,0))))</f>
        <v/>
      </c>
      <c r="U825" s="238"/>
      <c r="V825" s="270" t="e">
        <f>IF(C825="",NA(),MATCH($B825&amp;$C825,'Smelter Look-up'!$J:$J,0))</f>
        <v>#N/A</v>
      </c>
      <c r="W825" s="271"/>
      <c r="X825" s="271">
        <f t="shared" ca="1" si="49"/>
        <v>0</v>
      </c>
      <c r="Y825" s="271"/>
      <c r="Z825" s="271"/>
      <c r="AB825" s="273" t="str">
        <f t="shared" si="50"/>
        <v/>
      </c>
    </row>
    <row r="826" spans="1:28" s="272" customFormat="1" ht="20">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ref="S826" ca="1" si="51">IF(B826="","",IF(ISERROR(MATCH($E826,CL,0)),"Unknown",INDIRECT("'C'!$A$"&amp;MATCH($E826,CL,0)+1)))</f>
        <v/>
      </c>
      <c r="T826" s="222" t="str">
        <f ca="1">IF(B826="","",IF(ISERROR(MATCH($J826,SorP!$B$1:$B$6230,0)),"",INDIRECT("'SorP'!$A$"&amp;MATCH($J826,SorP!$B$1:$B$6230,0))))</f>
        <v/>
      </c>
      <c r="U826" s="238"/>
      <c r="V826" s="270" t="e">
        <f>IF(C826="",NA(),MATCH($B826&amp;$C826,'Smelter Look-up'!$J:$J,0))</f>
        <v>#N/A</v>
      </c>
      <c r="W826" s="271"/>
      <c r="X826" s="271">
        <f t="shared" ref="X826" ca="1" si="52">IF(AND(C826="Smelter not listed",OR(LEN(D826)=0,LEN(E826)=0)),1,0)</f>
        <v>0</v>
      </c>
      <c r="Y826" s="271"/>
      <c r="Z826" s="271"/>
      <c r="AB826" s="273" t="str">
        <f t="shared" ref="AB826" si="53">B826&amp;C826</f>
        <v/>
      </c>
    </row>
    <row r="827" spans="1:28" s="272" customFormat="1" ht="20">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t="shared" ref="S827:S858" ca="1" si="54">IF(B827="","",IF(ISERROR(MATCH($E827,CL,0)),"Unknown",INDIRECT("'C'!$A$"&amp;MATCH($E827,CL,0)+1)))</f>
        <v/>
      </c>
      <c r="T827" s="222" t="str">
        <f ca="1">IF(B827="","",IF(ISERROR(MATCH($J827,SorP!$B$1:$B$6230,0)),"",INDIRECT("'SorP'!$A$"&amp;MATCH($J827,SorP!$B$1:$B$6230,0))))</f>
        <v/>
      </c>
      <c r="U827" s="238"/>
      <c r="V827" s="270" t="e">
        <f>IF(C827="",NA(),MATCH($B827&amp;$C827,'Smelter Look-up'!$J:$J,0))</f>
        <v>#N/A</v>
      </c>
      <c r="W827" s="271"/>
      <c r="X827" s="271">
        <f t="shared" ref="X827:X858" ca="1" si="55">IF(AND(C827="Smelter not listed",OR(LEN(D827)=0,LEN(E827)=0)),1,0)</f>
        <v>0</v>
      </c>
      <c r="Y827" s="271"/>
      <c r="Z827" s="271"/>
      <c r="AB827" s="273" t="str">
        <f t="shared" ref="AB827:AB858" si="56">B827&amp;C827</f>
        <v/>
      </c>
    </row>
    <row r="828" spans="1:28" s="272" customFormat="1" ht="20">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ca="1" si="54"/>
        <v/>
      </c>
      <c r="T828" s="222" t="str">
        <f ca="1">IF(B828="","",IF(ISERROR(MATCH($J828,SorP!$B$1:$B$6230,0)),"",INDIRECT("'SorP'!$A$"&amp;MATCH($J828,SorP!$B$1:$B$6230,0))))</f>
        <v/>
      </c>
      <c r="U828" s="238"/>
      <c r="V828" s="270" t="e">
        <f>IF(C828="",NA(),MATCH($B828&amp;$C828,'Smelter Look-up'!$J:$J,0))</f>
        <v>#N/A</v>
      </c>
      <c r="W828" s="271"/>
      <c r="X828" s="271">
        <f t="shared" ca="1" si="55"/>
        <v>0</v>
      </c>
      <c r="Y828" s="271"/>
      <c r="Z828" s="271"/>
      <c r="AB828" s="273" t="str">
        <f t="shared" si="56"/>
        <v/>
      </c>
    </row>
    <row r="829" spans="1:28" s="272" customFormat="1" ht="20">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54"/>
        <v/>
      </c>
      <c r="T829" s="222" t="str">
        <f ca="1">IF(B829="","",IF(ISERROR(MATCH($J829,SorP!$B$1:$B$6230,0)),"",INDIRECT("'SorP'!$A$"&amp;MATCH($J829,SorP!$B$1:$B$6230,0))))</f>
        <v/>
      </c>
      <c r="U829" s="238"/>
      <c r="V829" s="270" t="e">
        <f>IF(C829="",NA(),MATCH($B829&amp;$C829,'Smelter Look-up'!$J:$J,0))</f>
        <v>#N/A</v>
      </c>
      <c r="W829" s="271"/>
      <c r="X829" s="271">
        <f t="shared" ca="1" si="55"/>
        <v>0</v>
      </c>
      <c r="Y829" s="271"/>
      <c r="Z829" s="271"/>
      <c r="AB829" s="273" t="str">
        <f t="shared" si="56"/>
        <v/>
      </c>
    </row>
    <row r="830" spans="1:28" s="272" customFormat="1" ht="20">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54"/>
        <v/>
      </c>
      <c r="T830" s="222" t="str">
        <f ca="1">IF(B830="","",IF(ISERROR(MATCH($J830,SorP!$B$1:$B$6230,0)),"",INDIRECT("'SorP'!$A$"&amp;MATCH($J830,SorP!$B$1:$B$6230,0))))</f>
        <v/>
      </c>
      <c r="U830" s="238"/>
      <c r="V830" s="270" t="e">
        <f>IF(C830="",NA(),MATCH($B830&amp;$C830,'Smelter Look-up'!$J:$J,0))</f>
        <v>#N/A</v>
      </c>
      <c r="W830" s="271"/>
      <c r="X830" s="271">
        <f t="shared" ca="1" si="55"/>
        <v>0</v>
      </c>
      <c r="Y830" s="271"/>
      <c r="Z830" s="271"/>
      <c r="AB830" s="273" t="str">
        <f t="shared" si="56"/>
        <v/>
      </c>
    </row>
    <row r="831" spans="1:28" s="272" customFormat="1" ht="20">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54"/>
        <v/>
      </c>
      <c r="T831" s="222" t="str">
        <f ca="1">IF(B831="","",IF(ISERROR(MATCH($J831,SorP!$B$1:$B$6230,0)),"",INDIRECT("'SorP'!$A$"&amp;MATCH($J831,SorP!$B$1:$B$6230,0))))</f>
        <v/>
      </c>
      <c r="U831" s="238"/>
      <c r="V831" s="270" t="e">
        <f>IF(C831="",NA(),MATCH($B831&amp;$C831,'Smelter Look-up'!$J:$J,0))</f>
        <v>#N/A</v>
      </c>
      <c r="W831" s="271"/>
      <c r="X831" s="271">
        <f t="shared" ca="1" si="55"/>
        <v>0</v>
      </c>
      <c r="Y831" s="271"/>
      <c r="Z831" s="271"/>
      <c r="AB831" s="273" t="str">
        <f t="shared" si="56"/>
        <v/>
      </c>
    </row>
    <row r="832" spans="1:28" s="272" customFormat="1" ht="20">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54"/>
        <v/>
      </c>
      <c r="T832" s="222" t="str">
        <f ca="1">IF(B832="","",IF(ISERROR(MATCH($J832,SorP!$B$1:$B$6230,0)),"",INDIRECT("'SorP'!$A$"&amp;MATCH($J832,SorP!$B$1:$B$6230,0))))</f>
        <v/>
      </c>
      <c r="U832" s="238"/>
      <c r="V832" s="270" t="e">
        <f>IF(C832="",NA(),MATCH($B832&amp;$C832,'Smelter Look-up'!$J:$J,0))</f>
        <v>#N/A</v>
      </c>
      <c r="W832" s="271"/>
      <c r="X832" s="271">
        <f t="shared" ca="1" si="55"/>
        <v>0</v>
      </c>
      <c r="Y832" s="271"/>
      <c r="Z832" s="271"/>
      <c r="AB832" s="273" t="str">
        <f t="shared" si="56"/>
        <v/>
      </c>
    </row>
    <row r="833" spans="1:28" s="272" customFormat="1" ht="20">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54"/>
        <v/>
      </c>
      <c r="T833" s="222" t="str">
        <f ca="1">IF(B833="","",IF(ISERROR(MATCH($J833,SorP!$B$1:$B$6230,0)),"",INDIRECT("'SorP'!$A$"&amp;MATCH($J833,SorP!$B$1:$B$6230,0))))</f>
        <v/>
      </c>
      <c r="U833" s="238"/>
      <c r="V833" s="270" t="e">
        <f>IF(C833="",NA(),MATCH($B833&amp;$C833,'Smelter Look-up'!$J:$J,0))</f>
        <v>#N/A</v>
      </c>
      <c r="W833" s="271"/>
      <c r="X833" s="271">
        <f t="shared" ca="1" si="55"/>
        <v>0</v>
      </c>
      <c r="Y833" s="271"/>
      <c r="Z833" s="271"/>
      <c r="AB833" s="273" t="str">
        <f t="shared" si="56"/>
        <v/>
      </c>
    </row>
    <row r="834" spans="1:28" s="272" customFormat="1" ht="20">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54"/>
        <v/>
      </c>
      <c r="T834" s="222" t="str">
        <f ca="1">IF(B834="","",IF(ISERROR(MATCH($J834,SorP!$B$1:$B$6230,0)),"",INDIRECT("'SorP'!$A$"&amp;MATCH($J834,SorP!$B$1:$B$6230,0))))</f>
        <v/>
      </c>
      <c r="U834" s="238"/>
      <c r="V834" s="270" t="e">
        <f>IF(C834="",NA(),MATCH($B834&amp;$C834,'Smelter Look-up'!$J:$J,0))</f>
        <v>#N/A</v>
      </c>
      <c r="W834" s="271"/>
      <c r="X834" s="271">
        <f t="shared" ca="1" si="55"/>
        <v>0</v>
      </c>
      <c r="Y834" s="271"/>
      <c r="Z834" s="271"/>
      <c r="AB834" s="273" t="str">
        <f t="shared" si="56"/>
        <v/>
      </c>
    </row>
    <row r="835" spans="1:28" s="272" customFormat="1" ht="20">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54"/>
        <v/>
      </c>
      <c r="T835" s="222" t="str">
        <f ca="1">IF(B835="","",IF(ISERROR(MATCH($J835,SorP!$B$1:$B$6230,0)),"",INDIRECT("'SorP'!$A$"&amp;MATCH($J835,SorP!$B$1:$B$6230,0))))</f>
        <v/>
      </c>
      <c r="U835" s="238"/>
      <c r="V835" s="270" t="e">
        <f>IF(C835="",NA(),MATCH($B835&amp;$C835,'Smelter Look-up'!$J:$J,0))</f>
        <v>#N/A</v>
      </c>
      <c r="W835" s="271"/>
      <c r="X835" s="271">
        <f t="shared" ca="1" si="55"/>
        <v>0</v>
      </c>
      <c r="Y835" s="271"/>
      <c r="Z835" s="271"/>
      <c r="AB835" s="273" t="str">
        <f t="shared" si="56"/>
        <v/>
      </c>
    </row>
    <row r="836" spans="1:28" s="272" customFormat="1" ht="20">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54"/>
        <v/>
      </c>
      <c r="T836" s="222" t="str">
        <f ca="1">IF(B836="","",IF(ISERROR(MATCH($J836,SorP!$B$1:$B$6230,0)),"",INDIRECT("'SorP'!$A$"&amp;MATCH($J836,SorP!$B$1:$B$6230,0))))</f>
        <v/>
      </c>
      <c r="U836" s="238"/>
      <c r="V836" s="270" t="e">
        <f>IF(C836="",NA(),MATCH($B836&amp;$C836,'Smelter Look-up'!$J:$J,0))</f>
        <v>#N/A</v>
      </c>
      <c r="W836" s="271"/>
      <c r="X836" s="271">
        <f t="shared" ca="1" si="55"/>
        <v>0</v>
      </c>
      <c r="Y836" s="271"/>
      <c r="Z836" s="271"/>
      <c r="AB836" s="273" t="str">
        <f t="shared" si="56"/>
        <v/>
      </c>
    </row>
    <row r="837" spans="1:28" s="272" customFormat="1" ht="20">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54"/>
        <v/>
      </c>
      <c r="T837" s="222" t="str">
        <f ca="1">IF(B837="","",IF(ISERROR(MATCH($J837,SorP!$B$1:$B$6230,0)),"",INDIRECT("'SorP'!$A$"&amp;MATCH($J837,SorP!$B$1:$B$6230,0))))</f>
        <v/>
      </c>
      <c r="U837" s="238"/>
      <c r="V837" s="270" t="e">
        <f>IF(C837="",NA(),MATCH($B837&amp;$C837,'Smelter Look-up'!$J:$J,0))</f>
        <v>#N/A</v>
      </c>
      <c r="W837" s="271"/>
      <c r="X837" s="271">
        <f t="shared" ca="1" si="55"/>
        <v>0</v>
      </c>
      <c r="Y837" s="271"/>
      <c r="Z837" s="271"/>
      <c r="AB837" s="273" t="str">
        <f t="shared" si="56"/>
        <v/>
      </c>
    </row>
    <row r="838" spans="1:28" s="272" customFormat="1" ht="20">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54"/>
        <v/>
      </c>
      <c r="T838" s="222" t="str">
        <f ca="1">IF(B838="","",IF(ISERROR(MATCH($J838,SorP!$B$1:$B$6230,0)),"",INDIRECT("'SorP'!$A$"&amp;MATCH($J838,SorP!$B$1:$B$6230,0))))</f>
        <v/>
      </c>
      <c r="U838" s="238"/>
      <c r="V838" s="270" t="e">
        <f>IF(C838="",NA(),MATCH($B838&amp;$C838,'Smelter Look-up'!$J:$J,0))</f>
        <v>#N/A</v>
      </c>
      <c r="W838" s="271"/>
      <c r="X838" s="271">
        <f t="shared" ca="1" si="55"/>
        <v>0</v>
      </c>
      <c r="Y838" s="271"/>
      <c r="Z838" s="271"/>
      <c r="AB838" s="273" t="str">
        <f t="shared" si="56"/>
        <v/>
      </c>
    </row>
    <row r="839" spans="1:28" s="272" customFormat="1" ht="20">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54"/>
        <v/>
      </c>
      <c r="T839" s="222" t="str">
        <f ca="1">IF(B839="","",IF(ISERROR(MATCH($J839,SorP!$B$1:$B$6230,0)),"",INDIRECT("'SorP'!$A$"&amp;MATCH($J839,SorP!$B$1:$B$6230,0))))</f>
        <v/>
      </c>
      <c r="U839" s="238"/>
      <c r="V839" s="270" t="e">
        <f>IF(C839="",NA(),MATCH($B839&amp;$C839,'Smelter Look-up'!$J:$J,0))</f>
        <v>#N/A</v>
      </c>
      <c r="W839" s="271"/>
      <c r="X839" s="271">
        <f t="shared" ca="1" si="55"/>
        <v>0</v>
      </c>
      <c r="Y839" s="271"/>
      <c r="Z839" s="271"/>
      <c r="AB839" s="273" t="str">
        <f t="shared" si="56"/>
        <v/>
      </c>
    </row>
    <row r="840" spans="1:28" s="272" customFormat="1" ht="20">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54"/>
        <v/>
      </c>
      <c r="T840" s="222" t="str">
        <f ca="1">IF(B840="","",IF(ISERROR(MATCH($J840,SorP!$B$1:$B$6230,0)),"",INDIRECT("'SorP'!$A$"&amp;MATCH($J840,SorP!$B$1:$B$6230,0))))</f>
        <v/>
      </c>
      <c r="U840" s="238"/>
      <c r="V840" s="270" t="e">
        <f>IF(C840="",NA(),MATCH($B840&amp;$C840,'Smelter Look-up'!$J:$J,0))</f>
        <v>#N/A</v>
      </c>
      <c r="W840" s="271"/>
      <c r="X840" s="271">
        <f t="shared" ca="1" si="55"/>
        <v>0</v>
      </c>
      <c r="Y840" s="271"/>
      <c r="Z840" s="271"/>
      <c r="AB840" s="273" t="str">
        <f t="shared" si="56"/>
        <v/>
      </c>
    </row>
    <row r="841" spans="1:28" s="272" customFormat="1" ht="20">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54"/>
        <v/>
      </c>
      <c r="T841" s="222" t="str">
        <f ca="1">IF(B841="","",IF(ISERROR(MATCH($J841,SorP!$B$1:$B$6230,0)),"",INDIRECT("'SorP'!$A$"&amp;MATCH($J841,SorP!$B$1:$B$6230,0))))</f>
        <v/>
      </c>
      <c r="U841" s="238"/>
      <c r="V841" s="270" t="e">
        <f>IF(C841="",NA(),MATCH($B841&amp;$C841,'Smelter Look-up'!$J:$J,0))</f>
        <v>#N/A</v>
      </c>
      <c r="W841" s="271"/>
      <c r="X841" s="271">
        <f t="shared" ca="1" si="55"/>
        <v>0</v>
      </c>
      <c r="Y841" s="271"/>
      <c r="Z841" s="271"/>
      <c r="AB841" s="273" t="str">
        <f t="shared" si="56"/>
        <v/>
      </c>
    </row>
    <row r="842" spans="1:28" s="272" customFormat="1" ht="20">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54"/>
        <v/>
      </c>
      <c r="T842" s="222" t="str">
        <f ca="1">IF(B842="","",IF(ISERROR(MATCH($J842,SorP!$B$1:$B$6230,0)),"",INDIRECT("'SorP'!$A$"&amp;MATCH($J842,SorP!$B$1:$B$6230,0))))</f>
        <v/>
      </c>
      <c r="U842" s="238"/>
      <c r="V842" s="270" t="e">
        <f>IF(C842="",NA(),MATCH($B842&amp;$C842,'Smelter Look-up'!$J:$J,0))</f>
        <v>#N/A</v>
      </c>
      <c r="W842" s="271"/>
      <c r="X842" s="271">
        <f t="shared" ca="1" si="55"/>
        <v>0</v>
      </c>
      <c r="Y842" s="271"/>
      <c r="Z842" s="271"/>
      <c r="AB842" s="273" t="str">
        <f t="shared" si="56"/>
        <v/>
      </c>
    </row>
    <row r="843" spans="1:28" s="272" customFormat="1" ht="20">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54"/>
        <v/>
      </c>
      <c r="T843" s="222" t="str">
        <f ca="1">IF(B843="","",IF(ISERROR(MATCH($J843,SorP!$B$1:$B$6230,0)),"",INDIRECT("'SorP'!$A$"&amp;MATCH($J843,SorP!$B$1:$B$6230,0))))</f>
        <v/>
      </c>
      <c r="U843" s="238"/>
      <c r="V843" s="270" t="e">
        <f>IF(C843="",NA(),MATCH($B843&amp;$C843,'Smelter Look-up'!$J:$J,0))</f>
        <v>#N/A</v>
      </c>
      <c r="W843" s="271"/>
      <c r="X843" s="271">
        <f t="shared" ca="1" si="55"/>
        <v>0</v>
      </c>
      <c r="Y843" s="271"/>
      <c r="Z843" s="271"/>
      <c r="AB843" s="273" t="str">
        <f t="shared" si="56"/>
        <v/>
      </c>
    </row>
    <row r="844" spans="1:28" s="272" customFormat="1" ht="20">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54"/>
        <v/>
      </c>
      <c r="T844" s="222" t="str">
        <f ca="1">IF(B844="","",IF(ISERROR(MATCH($J844,SorP!$B$1:$B$6230,0)),"",INDIRECT("'SorP'!$A$"&amp;MATCH($J844,SorP!$B$1:$B$6230,0))))</f>
        <v/>
      </c>
      <c r="U844" s="238"/>
      <c r="V844" s="270" t="e">
        <f>IF(C844="",NA(),MATCH($B844&amp;$C844,'Smelter Look-up'!$J:$J,0))</f>
        <v>#N/A</v>
      </c>
      <c r="W844" s="271"/>
      <c r="X844" s="271">
        <f t="shared" ca="1" si="55"/>
        <v>0</v>
      </c>
      <c r="Y844" s="271"/>
      <c r="Z844" s="271"/>
      <c r="AB844" s="273" t="str">
        <f t="shared" si="56"/>
        <v/>
      </c>
    </row>
    <row r="845" spans="1:28" s="272" customFormat="1" ht="20">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54"/>
        <v/>
      </c>
      <c r="T845" s="222" t="str">
        <f ca="1">IF(B845="","",IF(ISERROR(MATCH($J845,SorP!$B$1:$B$6230,0)),"",INDIRECT("'SorP'!$A$"&amp;MATCH($J845,SorP!$B$1:$B$6230,0))))</f>
        <v/>
      </c>
      <c r="U845" s="238"/>
      <c r="V845" s="270" t="e">
        <f>IF(C845="",NA(),MATCH($B845&amp;$C845,'Smelter Look-up'!$J:$J,0))</f>
        <v>#N/A</v>
      </c>
      <c r="W845" s="271"/>
      <c r="X845" s="271">
        <f t="shared" ca="1" si="55"/>
        <v>0</v>
      </c>
      <c r="Y845" s="271"/>
      <c r="Z845" s="271"/>
      <c r="AB845" s="273" t="str">
        <f t="shared" si="56"/>
        <v/>
      </c>
    </row>
    <row r="846" spans="1:28" s="272" customFormat="1" ht="20">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54"/>
        <v/>
      </c>
      <c r="T846" s="222" t="str">
        <f ca="1">IF(B846="","",IF(ISERROR(MATCH($J846,SorP!$B$1:$B$6230,0)),"",INDIRECT("'SorP'!$A$"&amp;MATCH($J846,SorP!$B$1:$B$6230,0))))</f>
        <v/>
      </c>
      <c r="U846" s="238"/>
      <c r="V846" s="270" t="e">
        <f>IF(C846="",NA(),MATCH($B846&amp;$C846,'Smelter Look-up'!$J:$J,0))</f>
        <v>#N/A</v>
      </c>
      <c r="W846" s="271"/>
      <c r="X846" s="271">
        <f t="shared" ca="1" si="55"/>
        <v>0</v>
      </c>
      <c r="Y846" s="271"/>
      <c r="Z846" s="271"/>
      <c r="AB846" s="273" t="str">
        <f t="shared" si="56"/>
        <v/>
      </c>
    </row>
    <row r="847" spans="1:28" s="272" customFormat="1" ht="20">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54"/>
        <v/>
      </c>
      <c r="T847" s="222" t="str">
        <f ca="1">IF(B847="","",IF(ISERROR(MATCH($J847,SorP!$B$1:$B$6230,0)),"",INDIRECT("'SorP'!$A$"&amp;MATCH($J847,SorP!$B$1:$B$6230,0))))</f>
        <v/>
      </c>
      <c r="U847" s="238"/>
      <c r="V847" s="270" t="e">
        <f>IF(C847="",NA(),MATCH($B847&amp;$C847,'Smelter Look-up'!$J:$J,0))</f>
        <v>#N/A</v>
      </c>
      <c r="W847" s="271"/>
      <c r="X847" s="271">
        <f t="shared" ca="1" si="55"/>
        <v>0</v>
      </c>
      <c r="Y847" s="271"/>
      <c r="Z847" s="271"/>
      <c r="AB847" s="273" t="str">
        <f t="shared" si="56"/>
        <v/>
      </c>
    </row>
    <row r="848" spans="1:28" s="272" customFormat="1" ht="20">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54"/>
        <v/>
      </c>
      <c r="T848" s="222" t="str">
        <f ca="1">IF(B848="","",IF(ISERROR(MATCH($J848,SorP!$B$1:$B$6230,0)),"",INDIRECT("'SorP'!$A$"&amp;MATCH($J848,SorP!$B$1:$B$6230,0))))</f>
        <v/>
      </c>
      <c r="U848" s="238"/>
      <c r="V848" s="270" t="e">
        <f>IF(C848="",NA(),MATCH($B848&amp;$C848,'Smelter Look-up'!$J:$J,0))</f>
        <v>#N/A</v>
      </c>
      <c r="W848" s="271"/>
      <c r="X848" s="271">
        <f t="shared" ca="1" si="55"/>
        <v>0</v>
      </c>
      <c r="Y848" s="271"/>
      <c r="Z848" s="271"/>
      <c r="AB848" s="273" t="str">
        <f t="shared" si="56"/>
        <v/>
      </c>
    </row>
    <row r="849" spans="1:28" s="272" customFormat="1" ht="20">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ca="1" si="54"/>
        <v/>
      </c>
      <c r="T849" s="222" t="str">
        <f ca="1">IF(B849="","",IF(ISERROR(MATCH($J849,SorP!$B$1:$B$6230,0)),"",INDIRECT("'SorP'!$A$"&amp;MATCH($J849,SorP!$B$1:$B$6230,0))))</f>
        <v/>
      </c>
      <c r="U849" s="238"/>
      <c r="V849" s="270" t="e">
        <f>IF(C849="",NA(),MATCH($B849&amp;$C849,'Smelter Look-up'!$J:$J,0))</f>
        <v>#N/A</v>
      </c>
      <c r="W849" s="271"/>
      <c r="X849" s="271">
        <f t="shared" ca="1" si="55"/>
        <v>0</v>
      </c>
      <c r="Y849" s="271"/>
      <c r="Z849" s="271"/>
      <c r="AB849" s="273" t="str">
        <f t="shared" si="56"/>
        <v/>
      </c>
    </row>
    <row r="850" spans="1:28" s="272" customFormat="1" ht="20">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ca="1" si="54"/>
        <v/>
      </c>
      <c r="T850" s="222" t="str">
        <f ca="1">IF(B850="","",IF(ISERROR(MATCH($J850,SorP!$B$1:$B$6230,0)),"",INDIRECT("'SorP'!$A$"&amp;MATCH($J850,SorP!$B$1:$B$6230,0))))</f>
        <v/>
      </c>
      <c r="U850" s="238"/>
      <c r="V850" s="270" t="e">
        <f>IF(C850="",NA(),MATCH($B850&amp;$C850,'Smelter Look-up'!$J:$J,0))</f>
        <v>#N/A</v>
      </c>
      <c r="W850" s="271"/>
      <c r="X850" s="271">
        <f t="shared" ca="1" si="55"/>
        <v>0</v>
      </c>
      <c r="Y850" s="271"/>
      <c r="Z850" s="271"/>
      <c r="AB850" s="273" t="str">
        <f t="shared" si="56"/>
        <v/>
      </c>
    </row>
    <row r="851" spans="1:28" s="272" customFormat="1" ht="20">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54"/>
        <v/>
      </c>
      <c r="T851" s="222" t="str">
        <f ca="1">IF(B851="","",IF(ISERROR(MATCH($J851,SorP!$B$1:$B$6230,0)),"",INDIRECT("'SorP'!$A$"&amp;MATCH($J851,SorP!$B$1:$B$6230,0))))</f>
        <v/>
      </c>
      <c r="U851" s="238"/>
      <c r="V851" s="270" t="e">
        <f>IF(C851="",NA(),MATCH($B851&amp;$C851,'Smelter Look-up'!$J:$J,0))</f>
        <v>#N/A</v>
      </c>
      <c r="W851" s="271"/>
      <c r="X851" s="271">
        <f t="shared" ca="1" si="55"/>
        <v>0</v>
      </c>
      <c r="Y851" s="271"/>
      <c r="Z851" s="271"/>
      <c r="AB851" s="273" t="str">
        <f t="shared" si="56"/>
        <v/>
      </c>
    </row>
    <row r="852" spans="1:28" s="272" customFormat="1" ht="20">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54"/>
        <v/>
      </c>
      <c r="T852" s="222" t="str">
        <f ca="1">IF(B852="","",IF(ISERROR(MATCH($J852,SorP!$B$1:$B$6230,0)),"",INDIRECT("'SorP'!$A$"&amp;MATCH($J852,SorP!$B$1:$B$6230,0))))</f>
        <v/>
      </c>
      <c r="U852" s="238"/>
      <c r="V852" s="270" t="e">
        <f>IF(C852="",NA(),MATCH($B852&amp;$C852,'Smelter Look-up'!$J:$J,0))</f>
        <v>#N/A</v>
      </c>
      <c r="W852" s="271"/>
      <c r="X852" s="271">
        <f t="shared" ca="1" si="55"/>
        <v>0</v>
      </c>
      <c r="Y852" s="271"/>
      <c r="Z852" s="271"/>
      <c r="AB852" s="273" t="str">
        <f t="shared" si="56"/>
        <v/>
      </c>
    </row>
    <row r="853" spans="1:28" s="272" customFormat="1" ht="20">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ca="1" si="54"/>
        <v/>
      </c>
      <c r="T853" s="222" t="str">
        <f ca="1">IF(B853="","",IF(ISERROR(MATCH($J853,SorP!$B$1:$B$6230,0)),"",INDIRECT("'SorP'!$A$"&amp;MATCH($J853,SorP!$B$1:$B$6230,0))))</f>
        <v/>
      </c>
      <c r="U853" s="238"/>
      <c r="V853" s="270" t="e">
        <f>IF(C853="",NA(),MATCH($B853&amp;$C853,'Smelter Look-up'!$J:$J,0))</f>
        <v>#N/A</v>
      </c>
      <c r="W853" s="271"/>
      <c r="X853" s="271">
        <f t="shared" ca="1" si="55"/>
        <v>0</v>
      </c>
      <c r="Y853" s="271"/>
      <c r="Z853" s="271"/>
      <c r="AB853" s="273" t="str">
        <f t="shared" si="56"/>
        <v/>
      </c>
    </row>
    <row r="854" spans="1:28" s="272" customFormat="1" ht="20">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54"/>
        <v/>
      </c>
      <c r="T854" s="222" t="str">
        <f ca="1">IF(B854="","",IF(ISERROR(MATCH($J854,SorP!$B$1:$B$6230,0)),"",INDIRECT("'SorP'!$A$"&amp;MATCH($J854,SorP!$B$1:$B$6230,0))))</f>
        <v/>
      </c>
      <c r="U854" s="238"/>
      <c r="V854" s="270" t="e">
        <f>IF(C854="",NA(),MATCH($B854&amp;$C854,'Smelter Look-up'!$J:$J,0))</f>
        <v>#N/A</v>
      </c>
      <c r="W854" s="271"/>
      <c r="X854" s="271">
        <f t="shared" ca="1" si="55"/>
        <v>0</v>
      </c>
      <c r="Y854" s="271"/>
      <c r="Z854" s="271"/>
      <c r="AB854" s="273" t="str">
        <f t="shared" si="56"/>
        <v/>
      </c>
    </row>
    <row r="855" spans="1:28" s="272" customFormat="1" ht="20">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ca="1" si="54"/>
        <v/>
      </c>
      <c r="T855" s="222" t="str">
        <f ca="1">IF(B855="","",IF(ISERROR(MATCH($J855,SorP!$B$1:$B$6230,0)),"",INDIRECT("'SorP'!$A$"&amp;MATCH($J855,SorP!$B$1:$B$6230,0))))</f>
        <v/>
      </c>
      <c r="U855" s="238"/>
      <c r="V855" s="270" t="e">
        <f>IF(C855="",NA(),MATCH($B855&amp;$C855,'Smelter Look-up'!$J:$J,0))</f>
        <v>#N/A</v>
      </c>
      <c r="W855" s="271"/>
      <c r="X855" s="271">
        <f t="shared" ca="1" si="55"/>
        <v>0</v>
      </c>
      <c r="Y855" s="271"/>
      <c r="Z855" s="271"/>
      <c r="AB855" s="273" t="str">
        <f t="shared" si="56"/>
        <v/>
      </c>
    </row>
    <row r="856" spans="1:28" s="272" customFormat="1" ht="20">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54"/>
        <v/>
      </c>
      <c r="T856" s="222" t="str">
        <f ca="1">IF(B856="","",IF(ISERROR(MATCH($J856,SorP!$B$1:$B$6230,0)),"",INDIRECT("'SorP'!$A$"&amp;MATCH($J856,SorP!$B$1:$B$6230,0))))</f>
        <v/>
      </c>
      <c r="U856" s="238"/>
      <c r="V856" s="270" t="e">
        <f>IF(C856="",NA(),MATCH($B856&amp;$C856,'Smelter Look-up'!$J:$J,0))</f>
        <v>#N/A</v>
      </c>
      <c r="W856" s="271"/>
      <c r="X856" s="271">
        <f t="shared" ca="1" si="55"/>
        <v>0</v>
      </c>
      <c r="Y856" s="271"/>
      <c r="Z856" s="271"/>
      <c r="AB856" s="273" t="str">
        <f t="shared" si="56"/>
        <v/>
      </c>
    </row>
    <row r="857" spans="1:28" s="272" customFormat="1" ht="20">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54"/>
        <v/>
      </c>
      <c r="T857" s="222" t="str">
        <f ca="1">IF(B857="","",IF(ISERROR(MATCH($J857,SorP!$B$1:$B$6230,0)),"",INDIRECT("'SorP'!$A$"&amp;MATCH($J857,SorP!$B$1:$B$6230,0))))</f>
        <v/>
      </c>
      <c r="U857" s="238"/>
      <c r="V857" s="270" t="e">
        <f>IF(C857="",NA(),MATCH($B857&amp;$C857,'Smelter Look-up'!$J:$J,0))</f>
        <v>#N/A</v>
      </c>
      <c r="W857" s="271"/>
      <c r="X857" s="271">
        <f t="shared" ca="1" si="55"/>
        <v>0</v>
      </c>
      <c r="Y857" s="271"/>
      <c r="Z857" s="271"/>
      <c r="AB857" s="273" t="str">
        <f t="shared" si="56"/>
        <v/>
      </c>
    </row>
    <row r="858" spans="1:28" s="272" customFormat="1" ht="20">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54"/>
        <v/>
      </c>
      <c r="T858" s="222" t="str">
        <f ca="1">IF(B858="","",IF(ISERROR(MATCH($J858,SorP!$B$1:$B$6230,0)),"",INDIRECT("'SorP'!$A$"&amp;MATCH($J858,SorP!$B$1:$B$6230,0))))</f>
        <v/>
      </c>
      <c r="U858" s="238"/>
      <c r="V858" s="270" t="e">
        <f>IF(C858="",NA(),MATCH($B858&amp;$C858,'Smelter Look-up'!$J:$J,0))</f>
        <v>#N/A</v>
      </c>
      <c r="W858" s="271"/>
      <c r="X858" s="271">
        <f t="shared" ca="1" si="55"/>
        <v>0</v>
      </c>
      <c r="Y858" s="271"/>
      <c r="Z858" s="271"/>
      <c r="AB858" s="273" t="str">
        <f t="shared" si="56"/>
        <v/>
      </c>
    </row>
    <row r="859" spans="1:28" s="272" customFormat="1" ht="20">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ref="S859:S889" ca="1" si="57">IF(B859="","",IF(ISERROR(MATCH($E859,CL,0)),"Unknown",INDIRECT("'C'!$A$"&amp;MATCH($E859,CL,0)+1)))</f>
        <v/>
      </c>
      <c r="T859" s="222" t="str">
        <f ca="1">IF(B859="","",IF(ISERROR(MATCH($J859,SorP!$B$1:$B$6230,0)),"",INDIRECT("'SorP'!$A$"&amp;MATCH($J859,SorP!$B$1:$B$6230,0))))</f>
        <v/>
      </c>
      <c r="U859" s="238"/>
      <c r="V859" s="270" t="e">
        <f>IF(C859="",NA(),MATCH($B859&amp;$C859,'Smelter Look-up'!$J:$J,0))</f>
        <v>#N/A</v>
      </c>
      <c r="W859" s="271"/>
      <c r="X859" s="271">
        <f t="shared" ref="X859:X889" ca="1" si="58">IF(AND(C859="Smelter not listed",OR(LEN(D859)=0,LEN(E859)=0)),1,0)</f>
        <v>0</v>
      </c>
      <c r="Y859" s="271"/>
      <c r="Z859" s="271"/>
      <c r="AB859" s="273" t="str">
        <f t="shared" ref="AB859:AB889" si="59">B859&amp;C859</f>
        <v/>
      </c>
    </row>
    <row r="860" spans="1:28" s="272" customFormat="1" ht="20">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ca="1" si="57"/>
        <v/>
      </c>
      <c r="T860" s="222" t="str">
        <f ca="1">IF(B860="","",IF(ISERROR(MATCH($J860,SorP!$B$1:$B$6230,0)),"",INDIRECT("'SorP'!$A$"&amp;MATCH($J860,SorP!$B$1:$B$6230,0))))</f>
        <v/>
      </c>
      <c r="U860" s="238"/>
      <c r="V860" s="270" t="e">
        <f>IF(C860="",NA(),MATCH($B860&amp;$C860,'Smelter Look-up'!$J:$J,0))</f>
        <v>#N/A</v>
      </c>
      <c r="W860" s="271"/>
      <c r="X860" s="271">
        <f t="shared" ca="1" si="58"/>
        <v>0</v>
      </c>
      <c r="Y860" s="271"/>
      <c r="Z860" s="271"/>
      <c r="AB860" s="273" t="str">
        <f t="shared" si="59"/>
        <v/>
      </c>
    </row>
    <row r="861" spans="1:28" s="272" customFormat="1" ht="20">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57"/>
        <v/>
      </c>
      <c r="T861" s="222" t="str">
        <f ca="1">IF(B861="","",IF(ISERROR(MATCH($J861,SorP!$B$1:$B$6230,0)),"",INDIRECT("'SorP'!$A$"&amp;MATCH($J861,SorP!$B$1:$B$6230,0))))</f>
        <v/>
      </c>
      <c r="U861" s="238"/>
      <c r="V861" s="270" t="e">
        <f>IF(C861="",NA(),MATCH($B861&amp;$C861,'Smelter Look-up'!$J:$J,0))</f>
        <v>#N/A</v>
      </c>
      <c r="W861" s="271"/>
      <c r="X861" s="271">
        <f t="shared" ca="1" si="58"/>
        <v>0</v>
      </c>
      <c r="Y861" s="271"/>
      <c r="Z861" s="271"/>
      <c r="AB861" s="273" t="str">
        <f t="shared" si="59"/>
        <v/>
      </c>
    </row>
    <row r="862" spans="1:28" s="272" customFormat="1" ht="20">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57"/>
        <v/>
      </c>
      <c r="T862" s="222" t="str">
        <f ca="1">IF(B862="","",IF(ISERROR(MATCH($J862,SorP!$B$1:$B$6230,0)),"",INDIRECT("'SorP'!$A$"&amp;MATCH($J862,SorP!$B$1:$B$6230,0))))</f>
        <v/>
      </c>
      <c r="U862" s="238"/>
      <c r="V862" s="270" t="e">
        <f>IF(C862="",NA(),MATCH($B862&amp;$C862,'Smelter Look-up'!$J:$J,0))</f>
        <v>#N/A</v>
      </c>
      <c r="W862" s="271"/>
      <c r="X862" s="271">
        <f t="shared" ca="1" si="58"/>
        <v>0</v>
      </c>
      <c r="Y862" s="271"/>
      <c r="Z862" s="271"/>
      <c r="AB862" s="273" t="str">
        <f t="shared" si="59"/>
        <v/>
      </c>
    </row>
    <row r="863" spans="1:28" s="272" customFormat="1" ht="20">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57"/>
        <v/>
      </c>
      <c r="T863" s="222" t="str">
        <f ca="1">IF(B863="","",IF(ISERROR(MATCH($J863,SorP!$B$1:$B$6230,0)),"",INDIRECT("'SorP'!$A$"&amp;MATCH($J863,SorP!$B$1:$B$6230,0))))</f>
        <v/>
      </c>
      <c r="U863" s="238"/>
      <c r="V863" s="270" t="e">
        <f>IF(C863="",NA(),MATCH($B863&amp;$C863,'Smelter Look-up'!$J:$J,0))</f>
        <v>#N/A</v>
      </c>
      <c r="W863" s="271"/>
      <c r="X863" s="271">
        <f t="shared" ca="1" si="58"/>
        <v>0</v>
      </c>
      <c r="Y863" s="271"/>
      <c r="Z863" s="271"/>
      <c r="AB863" s="273" t="str">
        <f t="shared" si="59"/>
        <v/>
      </c>
    </row>
    <row r="864" spans="1:28" s="272" customFormat="1" ht="20">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57"/>
        <v/>
      </c>
      <c r="T864" s="222" t="str">
        <f ca="1">IF(B864="","",IF(ISERROR(MATCH($J864,SorP!$B$1:$B$6230,0)),"",INDIRECT("'SorP'!$A$"&amp;MATCH($J864,SorP!$B$1:$B$6230,0))))</f>
        <v/>
      </c>
      <c r="U864" s="238"/>
      <c r="V864" s="270" t="e">
        <f>IF(C864="",NA(),MATCH($B864&amp;$C864,'Smelter Look-up'!$J:$J,0))</f>
        <v>#N/A</v>
      </c>
      <c r="W864" s="271"/>
      <c r="X864" s="271">
        <f t="shared" ca="1" si="58"/>
        <v>0</v>
      </c>
      <c r="Y864" s="271"/>
      <c r="Z864" s="271"/>
      <c r="AB864" s="273" t="str">
        <f t="shared" si="59"/>
        <v/>
      </c>
    </row>
    <row r="865" spans="1:28" s="272" customFormat="1" ht="20">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57"/>
        <v/>
      </c>
      <c r="T865" s="222" t="str">
        <f ca="1">IF(B865="","",IF(ISERROR(MATCH($J865,SorP!$B$1:$B$6230,0)),"",INDIRECT("'SorP'!$A$"&amp;MATCH($J865,SorP!$B$1:$B$6230,0))))</f>
        <v/>
      </c>
      <c r="U865" s="238"/>
      <c r="V865" s="270" t="e">
        <f>IF(C865="",NA(),MATCH($B865&amp;$C865,'Smelter Look-up'!$J:$J,0))</f>
        <v>#N/A</v>
      </c>
      <c r="W865" s="271"/>
      <c r="X865" s="271">
        <f t="shared" ca="1" si="58"/>
        <v>0</v>
      </c>
      <c r="Y865" s="271"/>
      <c r="Z865" s="271"/>
      <c r="AB865" s="273" t="str">
        <f t="shared" si="59"/>
        <v/>
      </c>
    </row>
    <row r="866" spans="1:28" s="272" customFormat="1" ht="20">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57"/>
        <v/>
      </c>
      <c r="T866" s="222" t="str">
        <f ca="1">IF(B866="","",IF(ISERROR(MATCH($J866,SorP!$B$1:$B$6230,0)),"",INDIRECT("'SorP'!$A$"&amp;MATCH($J866,SorP!$B$1:$B$6230,0))))</f>
        <v/>
      </c>
      <c r="U866" s="238"/>
      <c r="V866" s="270" t="e">
        <f>IF(C866="",NA(),MATCH($B866&amp;$C866,'Smelter Look-up'!$J:$J,0))</f>
        <v>#N/A</v>
      </c>
      <c r="W866" s="271"/>
      <c r="X866" s="271">
        <f t="shared" ca="1" si="58"/>
        <v>0</v>
      </c>
      <c r="Y866" s="271"/>
      <c r="Z866" s="271"/>
      <c r="AB866" s="273" t="str">
        <f t="shared" si="59"/>
        <v/>
      </c>
    </row>
    <row r="867" spans="1:28" s="272" customFormat="1" ht="20">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57"/>
        <v/>
      </c>
      <c r="T867" s="222" t="str">
        <f ca="1">IF(B867="","",IF(ISERROR(MATCH($J867,SorP!$B$1:$B$6230,0)),"",INDIRECT("'SorP'!$A$"&amp;MATCH($J867,SorP!$B$1:$B$6230,0))))</f>
        <v/>
      </c>
      <c r="U867" s="238"/>
      <c r="V867" s="270" t="e">
        <f>IF(C867="",NA(),MATCH($B867&amp;$C867,'Smelter Look-up'!$J:$J,0))</f>
        <v>#N/A</v>
      </c>
      <c r="W867" s="271"/>
      <c r="X867" s="271">
        <f t="shared" ca="1" si="58"/>
        <v>0</v>
      </c>
      <c r="Y867" s="271"/>
      <c r="Z867" s="271"/>
      <c r="AB867" s="273" t="str">
        <f t="shared" si="59"/>
        <v/>
      </c>
    </row>
    <row r="868" spans="1:28" s="272" customFormat="1" ht="20">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57"/>
        <v/>
      </c>
      <c r="T868" s="222" t="str">
        <f ca="1">IF(B868="","",IF(ISERROR(MATCH($J868,SorP!$B$1:$B$6230,0)),"",INDIRECT("'SorP'!$A$"&amp;MATCH($J868,SorP!$B$1:$B$6230,0))))</f>
        <v/>
      </c>
      <c r="U868" s="238"/>
      <c r="V868" s="270" t="e">
        <f>IF(C868="",NA(),MATCH($B868&amp;$C868,'Smelter Look-up'!$J:$J,0))</f>
        <v>#N/A</v>
      </c>
      <c r="W868" s="271"/>
      <c r="X868" s="271">
        <f t="shared" ca="1" si="58"/>
        <v>0</v>
      </c>
      <c r="Y868" s="271"/>
      <c r="Z868" s="271"/>
      <c r="AB868" s="273" t="str">
        <f t="shared" si="59"/>
        <v/>
      </c>
    </row>
    <row r="869" spans="1:28" s="272" customFormat="1" ht="20">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57"/>
        <v/>
      </c>
      <c r="T869" s="222" t="str">
        <f ca="1">IF(B869="","",IF(ISERROR(MATCH($J869,SorP!$B$1:$B$6230,0)),"",INDIRECT("'SorP'!$A$"&amp;MATCH($J869,SorP!$B$1:$B$6230,0))))</f>
        <v/>
      </c>
      <c r="U869" s="238"/>
      <c r="V869" s="270" t="e">
        <f>IF(C869="",NA(),MATCH($B869&amp;$C869,'Smelter Look-up'!$J:$J,0))</f>
        <v>#N/A</v>
      </c>
      <c r="W869" s="271"/>
      <c r="X869" s="271">
        <f t="shared" ca="1" si="58"/>
        <v>0</v>
      </c>
      <c r="Y869" s="271"/>
      <c r="Z869" s="271"/>
      <c r="AB869" s="273" t="str">
        <f t="shared" si="59"/>
        <v/>
      </c>
    </row>
    <row r="870" spans="1:28" s="272" customFormat="1" ht="20">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57"/>
        <v/>
      </c>
      <c r="T870" s="222" t="str">
        <f ca="1">IF(B870="","",IF(ISERROR(MATCH($J870,SorP!$B$1:$B$6230,0)),"",INDIRECT("'SorP'!$A$"&amp;MATCH($J870,SorP!$B$1:$B$6230,0))))</f>
        <v/>
      </c>
      <c r="U870" s="238"/>
      <c r="V870" s="270" t="e">
        <f>IF(C870="",NA(),MATCH($B870&amp;$C870,'Smelter Look-up'!$J:$J,0))</f>
        <v>#N/A</v>
      </c>
      <c r="W870" s="271"/>
      <c r="X870" s="271">
        <f t="shared" ca="1" si="58"/>
        <v>0</v>
      </c>
      <c r="Y870" s="271"/>
      <c r="Z870" s="271"/>
      <c r="AB870" s="273" t="str">
        <f t="shared" si="59"/>
        <v/>
      </c>
    </row>
    <row r="871" spans="1:28" s="272" customFormat="1" ht="20">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57"/>
        <v/>
      </c>
      <c r="T871" s="222" t="str">
        <f ca="1">IF(B871="","",IF(ISERROR(MATCH($J871,SorP!$B$1:$B$6230,0)),"",INDIRECT("'SorP'!$A$"&amp;MATCH($J871,SorP!$B$1:$B$6230,0))))</f>
        <v/>
      </c>
      <c r="U871" s="238"/>
      <c r="V871" s="270" t="e">
        <f>IF(C871="",NA(),MATCH($B871&amp;$C871,'Smelter Look-up'!$J:$J,0))</f>
        <v>#N/A</v>
      </c>
      <c r="W871" s="271"/>
      <c r="X871" s="271">
        <f t="shared" ca="1" si="58"/>
        <v>0</v>
      </c>
      <c r="Y871" s="271"/>
      <c r="Z871" s="271"/>
      <c r="AB871" s="273" t="str">
        <f t="shared" si="59"/>
        <v/>
      </c>
    </row>
    <row r="872" spans="1:28" s="272" customFormat="1" ht="20">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57"/>
        <v/>
      </c>
      <c r="T872" s="222" t="str">
        <f ca="1">IF(B872="","",IF(ISERROR(MATCH($J872,SorP!$B$1:$B$6230,0)),"",INDIRECT("'SorP'!$A$"&amp;MATCH($J872,SorP!$B$1:$B$6230,0))))</f>
        <v/>
      </c>
      <c r="U872" s="238"/>
      <c r="V872" s="270" t="e">
        <f>IF(C872="",NA(),MATCH($B872&amp;$C872,'Smelter Look-up'!$J:$J,0))</f>
        <v>#N/A</v>
      </c>
      <c r="W872" s="271"/>
      <c r="X872" s="271">
        <f t="shared" ca="1" si="58"/>
        <v>0</v>
      </c>
      <c r="Y872" s="271"/>
      <c r="Z872" s="271"/>
      <c r="AB872" s="273" t="str">
        <f t="shared" si="59"/>
        <v/>
      </c>
    </row>
    <row r="873" spans="1:28" s="272" customFormat="1" ht="20">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57"/>
        <v/>
      </c>
      <c r="T873" s="222" t="str">
        <f ca="1">IF(B873="","",IF(ISERROR(MATCH($J873,SorP!$B$1:$B$6230,0)),"",INDIRECT("'SorP'!$A$"&amp;MATCH($J873,SorP!$B$1:$B$6230,0))))</f>
        <v/>
      </c>
      <c r="U873" s="238"/>
      <c r="V873" s="270" t="e">
        <f>IF(C873="",NA(),MATCH($B873&amp;$C873,'Smelter Look-up'!$J:$J,0))</f>
        <v>#N/A</v>
      </c>
      <c r="W873" s="271"/>
      <c r="X873" s="271">
        <f t="shared" ca="1" si="58"/>
        <v>0</v>
      </c>
      <c r="Y873" s="271"/>
      <c r="Z873" s="271"/>
      <c r="AB873" s="273" t="str">
        <f t="shared" si="59"/>
        <v/>
      </c>
    </row>
    <row r="874" spans="1:28" s="272" customFormat="1" ht="20">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57"/>
        <v/>
      </c>
      <c r="T874" s="222" t="str">
        <f ca="1">IF(B874="","",IF(ISERROR(MATCH($J874,SorP!$B$1:$B$6230,0)),"",INDIRECT("'SorP'!$A$"&amp;MATCH($J874,SorP!$B$1:$B$6230,0))))</f>
        <v/>
      </c>
      <c r="U874" s="238"/>
      <c r="V874" s="270" t="e">
        <f>IF(C874="",NA(),MATCH($B874&amp;$C874,'Smelter Look-up'!$J:$J,0))</f>
        <v>#N/A</v>
      </c>
      <c r="W874" s="271"/>
      <c r="X874" s="271">
        <f t="shared" ca="1" si="58"/>
        <v>0</v>
      </c>
      <c r="Y874" s="271"/>
      <c r="Z874" s="271"/>
      <c r="AB874" s="273" t="str">
        <f t="shared" si="59"/>
        <v/>
      </c>
    </row>
    <row r="875" spans="1:28" s="272" customFormat="1" ht="20">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57"/>
        <v/>
      </c>
      <c r="T875" s="222" t="str">
        <f ca="1">IF(B875="","",IF(ISERROR(MATCH($J875,SorP!$B$1:$B$6230,0)),"",INDIRECT("'SorP'!$A$"&amp;MATCH($J875,SorP!$B$1:$B$6230,0))))</f>
        <v/>
      </c>
      <c r="U875" s="238"/>
      <c r="V875" s="270" t="e">
        <f>IF(C875="",NA(),MATCH($B875&amp;$C875,'Smelter Look-up'!$J:$J,0))</f>
        <v>#N/A</v>
      </c>
      <c r="W875" s="271"/>
      <c r="X875" s="271">
        <f t="shared" ca="1" si="58"/>
        <v>0</v>
      </c>
      <c r="Y875" s="271"/>
      <c r="Z875" s="271"/>
      <c r="AB875" s="273" t="str">
        <f t="shared" si="59"/>
        <v/>
      </c>
    </row>
    <row r="876" spans="1:28" s="272" customFormat="1" ht="20">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57"/>
        <v/>
      </c>
      <c r="T876" s="222" t="str">
        <f ca="1">IF(B876="","",IF(ISERROR(MATCH($J876,SorP!$B$1:$B$6230,0)),"",INDIRECT("'SorP'!$A$"&amp;MATCH($J876,SorP!$B$1:$B$6230,0))))</f>
        <v/>
      </c>
      <c r="U876" s="238"/>
      <c r="V876" s="270" t="e">
        <f>IF(C876="",NA(),MATCH($B876&amp;$C876,'Smelter Look-up'!$J:$J,0))</f>
        <v>#N/A</v>
      </c>
      <c r="W876" s="271"/>
      <c r="X876" s="271">
        <f t="shared" ca="1" si="58"/>
        <v>0</v>
      </c>
      <c r="Y876" s="271"/>
      <c r="Z876" s="271"/>
      <c r="AB876" s="273" t="str">
        <f t="shared" si="59"/>
        <v/>
      </c>
    </row>
    <row r="877" spans="1:28" s="272" customFormat="1" ht="20">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57"/>
        <v/>
      </c>
      <c r="T877" s="222" t="str">
        <f ca="1">IF(B877="","",IF(ISERROR(MATCH($J877,SorP!$B$1:$B$6230,0)),"",INDIRECT("'SorP'!$A$"&amp;MATCH($J877,SorP!$B$1:$B$6230,0))))</f>
        <v/>
      </c>
      <c r="U877" s="238"/>
      <c r="V877" s="270" t="e">
        <f>IF(C877="",NA(),MATCH($B877&amp;$C877,'Smelter Look-up'!$J:$J,0))</f>
        <v>#N/A</v>
      </c>
      <c r="W877" s="271"/>
      <c r="X877" s="271">
        <f t="shared" ca="1" si="58"/>
        <v>0</v>
      </c>
      <c r="Y877" s="271"/>
      <c r="Z877" s="271"/>
      <c r="AB877" s="273" t="str">
        <f t="shared" si="59"/>
        <v/>
      </c>
    </row>
    <row r="878" spans="1:28" s="272" customFormat="1" ht="20">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57"/>
        <v/>
      </c>
      <c r="T878" s="222" t="str">
        <f ca="1">IF(B878="","",IF(ISERROR(MATCH($J878,SorP!$B$1:$B$6230,0)),"",INDIRECT("'SorP'!$A$"&amp;MATCH($J878,SorP!$B$1:$B$6230,0))))</f>
        <v/>
      </c>
      <c r="U878" s="238"/>
      <c r="V878" s="270" t="e">
        <f>IF(C878="",NA(),MATCH($B878&amp;$C878,'Smelter Look-up'!$J:$J,0))</f>
        <v>#N/A</v>
      </c>
      <c r="W878" s="271"/>
      <c r="X878" s="271">
        <f t="shared" ca="1" si="58"/>
        <v>0</v>
      </c>
      <c r="Y878" s="271"/>
      <c r="Z878" s="271"/>
      <c r="AB878" s="273" t="str">
        <f t="shared" si="59"/>
        <v/>
      </c>
    </row>
    <row r="879" spans="1:28" s="272" customFormat="1" ht="20">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57"/>
        <v/>
      </c>
      <c r="T879" s="222" t="str">
        <f ca="1">IF(B879="","",IF(ISERROR(MATCH($J879,SorP!$B$1:$B$6230,0)),"",INDIRECT("'SorP'!$A$"&amp;MATCH($J879,SorP!$B$1:$B$6230,0))))</f>
        <v/>
      </c>
      <c r="U879" s="238"/>
      <c r="V879" s="270" t="e">
        <f>IF(C879="",NA(),MATCH($B879&amp;$C879,'Smelter Look-up'!$J:$J,0))</f>
        <v>#N/A</v>
      </c>
      <c r="W879" s="271"/>
      <c r="X879" s="271">
        <f t="shared" ca="1" si="58"/>
        <v>0</v>
      </c>
      <c r="Y879" s="271"/>
      <c r="Z879" s="271"/>
      <c r="AB879" s="273" t="str">
        <f t="shared" si="59"/>
        <v/>
      </c>
    </row>
    <row r="880" spans="1:28" s="272" customFormat="1" ht="20">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57"/>
        <v/>
      </c>
      <c r="T880" s="222" t="str">
        <f ca="1">IF(B880="","",IF(ISERROR(MATCH($J880,SorP!$B$1:$B$6230,0)),"",INDIRECT("'SorP'!$A$"&amp;MATCH($J880,SorP!$B$1:$B$6230,0))))</f>
        <v/>
      </c>
      <c r="U880" s="238"/>
      <c r="V880" s="270" t="e">
        <f>IF(C880="",NA(),MATCH($B880&amp;$C880,'Smelter Look-up'!$J:$J,0))</f>
        <v>#N/A</v>
      </c>
      <c r="W880" s="271"/>
      <c r="X880" s="271">
        <f t="shared" ca="1" si="58"/>
        <v>0</v>
      </c>
      <c r="Y880" s="271"/>
      <c r="Z880" s="271"/>
      <c r="AB880" s="273" t="str">
        <f t="shared" si="59"/>
        <v/>
      </c>
    </row>
    <row r="881" spans="1:28" s="272" customFormat="1" ht="20">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57"/>
        <v/>
      </c>
      <c r="T881" s="222" t="str">
        <f ca="1">IF(B881="","",IF(ISERROR(MATCH($J881,SorP!$B$1:$B$6230,0)),"",INDIRECT("'SorP'!$A$"&amp;MATCH($J881,SorP!$B$1:$B$6230,0))))</f>
        <v/>
      </c>
      <c r="U881" s="238"/>
      <c r="V881" s="270" t="e">
        <f>IF(C881="",NA(),MATCH($B881&amp;$C881,'Smelter Look-up'!$J:$J,0))</f>
        <v>#N/A</v>
      </c>
      <c r="W881" s="271"/>
      <c r="X881" s="271">
        <f t="shared" ca="1" si="58"/>
        <v>0</v>
      </c>
      <c r="Y881" s="271"/>
      <c r="Z881" s="271"/>
      <c r="AB881" s="273" t="str">
        <f t="shared" si="59"/>
        <v/>
      </c>
    </row>
    <row r="882" spans="1:28" s="272" customFormat="1" ht="20">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ca="1" si="57"/>
        <v/>
      </c>
      <c r="T882" s="222" t="str">
        <f ca="1">IF(B882="","",IF(ISERROR(MATCH($J882,SorP!$B$1:$B$6230,0)),"",INDIRECT("'SorP'!$A$"&amp;MATCH($J882,SorP!$B$1:$B$6230,0))))</f>
        <v/>
      </c>
      <c r="U882" s="238"/>
      <c r="V882" s="270" t="e">
        <f>IF(C882="",NA(),MATCH($B882&amp;$C882,'Smelter Look-up'!$J:$J,0))</f>
        <v>#N/A</v>
      </c>
      <c r="W882" s="271"/>
      <c r="X882" s="271">
        <f t="shared" ca="1" si="58"/>
        <v>0</v>
      </c>
      <c r="Y882" s="271"/>
      <c r="Z882" s="271"/>
      <c r="AB882" s="273" t="str">
        <f t="shared" si="59"/>
        <v/>
      </c>
    </row>
    <row r="883" spans="1:28" s="272" customFormat="1" ht="20">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57"/>
        <v/>
      </c>
      <c r="T883" s="222" t="str">
        <f ca="1">IF(B883="","",IF(ISERROR(MATCH($J883,SorP!$B$1:$B$6230,0)),"",INDIRECT("'SorP'!$A$"&amp;MATCH($J883,SorP!$B$1:$B$6230,0))))</f>
        <v/>
      </c>
      <c r="U883" s="238"/>
      <c r="V883" s="270" t="e">
        <f>IF(C883="",NA(),MATCH($B883&amp;$C883,'Smelter Look-up'!$J:$J,0))</f>
        <v>#N/A</v>
      </c>
      <c r="W883" s="271"/>
      <c r="X883" s="271">
        <f t="shared" ca="1" si="58"/>
        <v>0</v>
      </c>
      <c r="Y883" s="271"/>
      <c r="Z883" s="271"/>
      <c r="AB883" s="273" t="str">
        <f t="shared" si="59"/>
        <v/>
      </c>
    </row>
    <row r="884" spans="1:28" s="272" customFormat="1" ht="20">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ca="1" si="57"/>
        <v/>
      </c>
      <c r="T884" s="222" t="str">
        <f ca="1">IF(B884="","",IF(ISERROR(MATCH($J884,SorP!$B$1:$B$6230,0)),"",INDIRECT("'SorP'!$A$"&amp;MATCH($J884,SorP!$B$1:$B$6230,0))))</f>
        <v/>
      </c>
      <c r="U884" s="238"/>
      <c r="V884" s="270" t="e">
        <f>IF(C884="",NA(),MATCH($B884&amp;$C884,'Smelter Look-up'!$J:$J,0))</f>
        <v>#N/A</v>
      </c>
      <c r="W884" s="271"/>
      <c r="X884" s="271">
        <f t="shared" ca="1" si="58"/>
        <v>0</v>
      </c>
      <c r="Y884" s="271"/>
      <c r="Z884" s="271"/>
      <c r="AB884" s="273" t="str">
        <f t="shared" si="59"/>
        <v/>
      </c>
    </row>
    <row r="885" spans="1:28" s="272" customFormat="1" ht="20">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ca="1" si="57"/>
        <v/>
      </c>
      <c r="T885" s="222" t="str">
        <f ca="1">IF(B885="","",IF(ISERROR(MATCH($J885,SorP!$B$1:$B$6230,0)),"",INDIRECT("'SorP'!$A$"&amp;MATCH($J885,SorP!$B$1:$B$6230,0))))</f>
        <v/>
      </c>
      <c r="U885" s="238"/>
      <c r="V885" s="270" t="e">
        <f>IF(C885="",NA(),MATCH($B885&amp;$C885,'Smelter Look-up'!$J:$J,0))</f>
        <v>#N/A</v>
      </c>
      <c r="W885" s="271"/>
      <c r="X885" s="271">
        <f t="shared" ca="1" si="58"/>
        <v>0</v>
      </c>
      <c r="Y885" s="271"/>
      <c r="Z885" s="271"/>
      <c r="AB885" s="273" t="str">
        <f t="shared" si="59"/>
        <v/>
      </c>
    </row>
    <row r="886" spans="1:28" s="272" customFormat="1" ht="20">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ca="1" si="57"/>
        <v/>
      </c>
      <c r="T886" s="222" t="str">
        <f ca="1">IF(B886="","",IF(ISERROR(MATCH($J886,SorP!$B$1:$B$6230,0)),"",INDIRECT("'SorP'!$A$"&amp;MATCH($J886,SorP!$B$1:$B$6230,0))))</f>
        <v/>
      </c>
      <c r="U886" s="238"/>
      <c r="V886" s="270" t="e">
        <f>IF(C886="",NA(),MATCH($B886&amp;$C886,'Smelter Look-up'!$J:$J,0))</f>
        <v>#N/A</v>
      </c>
      <c r="W886" s="271"/>
      <c r="X886" s="271">
        <f t="shared" ca="1" si="58"/>
        <v>0</v>
      </c>
      <c r="Y886" s="271"/>
      <c r="Z886" s="271"/>
      <c r="AB886" s="273" t="str">
        <f t="shared" si="59"/>
        <v/>
      </c>
    </row>
    <row r="887" spans="1:28" s="272" customFormat="1" ht="20">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ca="1" si="57"/>
        <v/>
      </c>
      <c r="T887" s="222" t="str">
        <f ca="1">IF(B887="","",IF(ISERROR(MATCH($J887,SorP!$B$1:$B$6230,0)),"",INDIRECT("'SorP'!$A$"&amp;MATCH($J887,SorP!$B$1:$B$6230,0))))</f>
        <v/>
      </c>
      <c r="U887" s="238"/>
      <c r="V887" s="270" t="e">
        <f>IF(C887="",NA(),MATCH($B887&amp;$C887,'Smelter Look-up'!$J:$J,0))</f>
        <v>#N/A</v>
      </c>
      <c r="W887" s="271"/>
      <c r="X887" s="271">
        <f t="shared" ca="1" si="58"/>
        <v>0</v>
      </c>
      <c r="Y887" s="271"/>
      <c r="Z887" s="271"/>
      <c r="AB887" s="273" t="str">
        <f t="shared" si="59"/>
        <v/>
      </c>
    </row>
    <row r="888" spans="1:28" s="272" customFormat="1" ht="20">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57"/>
        <v/>
      </c>
      <c r="T888" s="222" t="str">
        <f ca="1">IF(B888="","",IF(ISERROR(MATCH($J888,SorP!$B$1:$B$6230,0)),"",INDIRECT("'SorP'!$A$"&amp;MATCH($J888,SorP!$B$1:$B$6230,0))))</f>
        <v/>
      </c>
      <c r="U888" s="238"/>
      <c r="V888" s="270" t="e">
        <f>IF(C888="",NA(),MATCH($B888&amp;$C888,'Smelter Look-up'!$J:$J,0))</f>
        <v>#N/A</v>
      </c>
      <c r="W888" s="271"/>
      <c r="X888" s="271">
        <f t="shared" ca="1" si="58"/>
        <v>0</v>
      </c>
      <c r="Y888" s="271"/>
      <c r="Z888" s="271"/>
      <c r="AB888" s="273" t="str">
        <f t="shared" si="59"/>
        <v/>
      </c>
    </row>
    <row r="889" spans="1:28" s="272" customFormat="1" ht="20">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57"/>
        <v/>
      </c>
      <c r="T889" s="222" t="str">
        <f ca="1">IF(B889="","",IF(ISERROR(MATCH($J889,SorP!$B$1:$B$6230,0)),"",INDIRECT("'SorP'!$A$"&amp;MATCH($J889,SorP!$B$1:$B$6230,0))))</f>
        <v/>
      </c>
      <c r="U889" s="238"/>
      <c r="V889" s="270" t="e">
        <f>IF(C889="",NA(),MATCH($B889&amp;$C889,'Smelter Look-up'!$J:$J,0))</f>
        <v>#N/A</v>
      </c>
      <c r="W889" s="271"/>
      <c r="X889" s="271">
        <f t="shared" ca="1" si="58"/>
        <v>0</v>
      </c>
      <c r="Y889" s="271"/>
      <c r="Z889" s="271"/>
      <c r="AB889" s="273" t="str">
        <f t="shared" si="59"/>
        <v/>
      </c>
    </row>
    <row r="890" spans="1:28" s="272" customFormat="1" ht="20">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ref="S890" ca="1" si="60">IF(B890="","",IF(ISERROR(MATCH($E890,CL,0)),"Unknown",INDIRECT("'C'!$A$"&amp;MATCH($E890,CL,0)+1)))</f>
        <v/>
      </c>
      <c r="T890" s="222" t="str">
        <f ca="1">IF(B890="","",IF(ISERROR(MATCH($J890,SorP!$B$1:$B$6230,0)),"",INDIRECT("'SorP'!$A$"&amp;MATCH($J890,SorP!$B$1:$B$6230,0))))</f>
        <v/>
      </c>
      <c r="U890" s="238"/>
      <c r="V890" s="270" t="e">
        <f>IF(C890="",NA(),MATCH($B890&amp;$C890,'Smelter Look-up'!$J:$J,0))</f>
        <v>#N/A</v>
      </c>
      <c r="W890" s="271"/>
      <c r="X890" s="271">
        <f t="shared" ref="X890" ca="1" si="61">IF(AND(C890="Smelter not listed",OR(LEN(D890)=0,LEN(E890)=0)),1,0)</f>
        <v>0</v>
      </c>
      <c r="Y890" s="271"/>
      <c r="Z890" s="271"/>
      <c r="AB890" s="273" t="str">
        <f t="shared" ref="AB890" si="62">B890&amp;C890</f>
        <v/>
      </c>
    </row>
    <row r="891" spans="1:28" s="272" customFormat="1" ht="20">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t="shared" ref="S891:S922" ca="1" si="63">IF(B891="","",IF(ISERROR(MATCH($E891,CL,0)),"Unknown",INDIRECT("'C'!$A$"&amp;MATCH($E891,CL,0)+1)))</f>
        <v/>
      </c>
      <c r="T891" s="222" t="str">
        <f ca="1">IF(B891="","",IF(ISERROR(MATCH($J891,SorP!$B$1:$B$6230,0)),"",INDIRECT("'SorP'!$A$"&amp;MATCH($J891,SorP!$B$1:$B$6230,0))))</f>
        <v/>
      </c>
      <c r="U891" s="238"/>
      <c r="V891" s="270" t="e">
        <f>IF(C891="",NA(),MATCH($B891&amp;$C891,'Smelter Look-up'!$J:$J,0))</f>
        <v>#N/A</v>
      </c>
      <c r="W891" s="271"/>
      <c r="X891" s="271">
        <f t="shared" ref="X891:X922" ca="1" si="64">IF(AND(C891="Smelter not listed",OR(LEN(D891)=0,LEN(E891)=0)),1,0)</f>
        <v>0</v>
      </c>
      <c r="Y891" s="271"/>
      <c r="Z891" s="271"/>
      <c r="AB891" s="273" t="str">
        <f t="shared" ref="AB891:AB922" si="65">B891&amp;C891</f>
        <v/>
      </c>
    </row>
    <row r="892" spans="1:28" s="272" customFormat="1" ht="20">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ca="1" si="63"/>
        <v/>
      </c>
      <c r="T892" s="222" t="str">
        <f ca="1">IF(B892="","",IF(ISERROR(MATCH($J892,SorP!$B$1:$B$6230,0)),"",INDIRECT("'SorP'!$A$"&amp;MATCH($J892,SorP!$B$1:$B$6230,0))))</f>
        <v/>
      </c>
      <c r="U892" s="238"/>
      <c r="V892" s="270" t="e">
        <f>IF(C892="",NA(),MATCH($B892&amp;$C892,'Smelter Look-up'!$J:$J,0))</f>
        <v>#N/A</v>
      </c>
      <c r="W892" s="271"/>
      <c r="X892" s="271">
        <f t="shared" ca="1" si="64"/>
        <v>0</v>
      </c>
      <c r="Y892" s="271"/>
      <c r="Z892" s="271"/>
      <c r="AB892" s="273" t="str">
        <f t="shared" si="65"/>
        <v/>
      </c>
    </row>
    <row r="893" spans="1:28" s="272" customFormat="1" ht="20">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63"/>
        <v/>
      </c>
      <c r="T893" s="222" t="str">
        <f ca="1">IF(B893="","",IF(ISERROR(MATCH($J893,SorP!$B$1:$B$6230,0)),"",INDIRECT("'SorP'!$A$"&amp;MATCH($J893,SorP!$B$1:$B$6230,0))))</f>
        <v/>
      </c>
      <c r="U893" s="238"/>
      <c r="V893" s="270" t="e">
        <f>IF(C893="",NA(),MATCH($B893&amp;$C893,'Smelter Look-up'!$J:$J,0))</f>
        <v>#N/A</v>
      </c>
      <c r="W893" s="271"/>
      <c r="X893" s="271">
        <f t="shared" ca="1" si="64"/>
        <v>0</v>
      </c>
      <c r="Y893" s="271"/>
      <c r="Z893" s="271"/>
      <c r="AB893" s="273" t="str">
        <f t="shared" si="65"/>
        <v/>
      </c>
    </row>
    <row r="894" spans="1:28" s="272" customFormat="1" ht="20">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63"/>
        <v/>
      </c>
      <c r="T894" s="222" t="str">
        <f ca="1">IF(B894="","",IF(ISERROR(MATCH($J894,SorP!$B$1:$B$6230,0)),"",INDIRECT("'SorP'!$A$"&amp;MATCH($J894,SorP!$B$1:$B$6230,0))))</f>
        <v/>
      </c>
      <c r="U894" s="238"/>
      <c r="V894" s="270" t="e">
        <f>IF(C894="",NA(),MATCH($B894&amp;$C894,'Smelter Look-up'!$J:$J,0))</f>
        <v>#N/A</v>
      </c>
      <c r="W894" s="271"/>
      <c r="X894" s="271">
        <f t="shared" ca="1" si="64"/>
        <v>0</v>
      </c>
      <c r="Y894" s="271"/>
      <c r="Z894" s="271"/>
      <c r="AB894" s="273" t="str">
        <f t="shared" si="65"/>
        <v/>
      </c>
    </row>
    <row r="895" spans="1:28" s="272" customFormat="1" ht="20">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63"/>
        <v/>
      </c>
      <c r="T895" s="222" t="str">
        <f ca="1">IF(B895="","",IF(ISERROR(MATCH($J895,SorP!$B$1:$B$6230,0)),"",INDIRECT("'SorP'!$A$"&amp;MATCH($J895,SorP!$B$1:$B$6230,0))))</f>
        <v/>
      </c>
      <c r="U895" s="238"/>
      <c r="V895" s="270" t="e">
        <f>IF(C895="",NA(),MATCH($B895&amp;$C895,'Smelter Look-up'!$J:$J,0))</f>
        <v>#N/A</v>
      </c>
      <c r="W895" s="271"/>
      <c r="X895" s="271">
        <f t="shared" ca="1" si="64"/>
        <v>0</v>
      </c>
      <c r="Y895" s="271"/>
      <c r="Z895" s="271"/>
      <c r="AB895" s="273" t="str">
        <f t="shared" si="65"/>
        <v/>
      </c>
    </row>
    <row r="896" spans="1:28" s="272" customFormat="1" ht="20">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63"/>
        <v/>
      </c>
      <c r="T896" s="222" t="str">
        <f ca="1">IF(B896="","",IF(ISERROR(MATCH($J896,SorP!$B$1:$B$6230,0)),"",INDIRECT("'SorP'!$A$"&amp;MATCH($J896,SorP!$B$1:$B$6230,0))))</f>
        <v/>
      </c>
      <c r="U896" s="238"/>
      <c r="V896" s="270" t="e">
        <f>IF(C896="",NA(),MATCH($B896&amp;$C896,'Smelter Look-up'!$J:$J,0))</f>
        <v>#N/A</v>
      </c>
      <c r="W896" s="271"/>
      <c r="X896" s="271">
        <f t="shared" ca="1" si="64"/>
        <v>0</v>
      </c>
      <c r="Y896" s="271"/>
      <c r="Z896" s="271"/>
      <c r="AB896" s="273" t="str">
        <f t="shared" si="65"/>
        <v/>
      </c>
    </row>
    <row r="897" spans="1:28" s="272" customFormat="1" ht="20">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63"/>
        <v/>
      </c>
      <c r="T897" s="222" t="str">
        <f ca="1">IF(B897="","",IF(ISERROR(MATCH($J897,SorP!$B$1:$B$6230,0)),"",INDIRECT("'SorP'!$A$"&amp;MATCH($J897,SorP!$B$1:$B$6230,0))))</f>
        <v/>
      </c>
      <c r="U897" s="238"/>
      <c r="V897" s="270" t="e">
        <f>IF(C897="",NA(),MATCH($B897&amp;$C897,'Smelter Look-up'!$J:$J,0))</f>
        <v>#N/A</v>
      </c>
      <c r="W897" s="271"/>
      <c r="X897" s="271">
        <f t="shared" ca="1" si="64"/>
        <v>0</v>
      </c>
      <c r="Y897" s="271"/>
      <c r="Z897" s="271"/>
      <c r="AB897" s="273" t="str">
        <f t="shared" si="65"/>
        <v/>
      </c>
    </row>
    <row r="898" spans="1:28" s="272" customFormat="1" ht="20">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63"/>
        <v/>
      </c>
      <c r="T898" s="222" t="str">
        <f ca="1">IF(B898="","",IF(ISERROR(MATCH($J898,SorP!$B$1:$B$6230,0)),"",INDIRECT("'SorP'!$A$"&amp;MATCH($J898,SorP!$B$1:$B$6230,0))))</f>
        <v/>
      </c>
      <c r="U898" s="238"/>
      <c r="V898" s="270" t="e">
        <f>IF(C898="",NA(),MATCH($B898&amp;$C898,'Smelter Look-up'!$J:$J,0))</f>
        <v>#N/A</v>
      </c>
      <c r="W898" s="271"/>
      <c r="X898" s="271">
        <f t="shared" ca="1" si="64"/>
        <v>0</v>
      </c>
      <c r="Y898" s="271"/>
      <c r="Z898" s="271"/>
      <c r="AB898" s="273" t="str">
        <f t="shared" si="65"/>
        <v/>
      </c>
    </row>
    <row r="899" spans="1:28" s="272" customFormat="1" ht="20">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63"/>
        <v/>
      </c>
      <c r="T899" s="222" t="str">
        <f ca="1">IF(B899="","",IF(ISERROR(MATCH($J899,SorP!$B$1:$B$6230,0)),"",INDIRECT("'SorP'!$A$"&amp;MATCH($J899,SorP!$B$1:$B$6230,0))))</f>
        <v/>
      </c>
      <c r="U899" s="238"/>
      <c r="V899" s="270" t="e">
        <f>IF(C899="",NA(),MATCH($B899&amp;$C899,'Smelter Look-up'!$J:$J,0))</f>
        <v>#N/A</v>
      </c>
      <c r="W899" s="271"/>
      <c r="X899" s="271">
        <f t="shared" ca="1" si="64"/>
        <v>0</v>
      </c>
      <c r="Y899" s="271"/>
      <c r="Z899" s="271"/>
      <c r="AB899" s="273" t="str">
        <f t="shared" si="65"/>
        <v/>
      </c>
    </row>
    <row r="900" spans="1:28" s="272" customFormat="1" ht="20">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63"/>
        <v/>
      </c>
      <c r="T900" s="222" t="str">
        <f ca="1">IF(B900="","",IF(ISERROR(MATCH($J900,SorP!$B$1:$B$6230,0)),"",INDIRECT("'SorP'!$A$"&amp;MATCH($J900,SorP!$B$1:$B$6230,0))))</f>
        <v/>
      </c>
      <c r="U900" s="238"/>
      <c r="V900" s="270" t="e">
        <f>IF(C900="",NA(),MATCH($B900&amp;$C900,'Smelter Look-up'!$J:$J,0))</f>
        <v>#N/A</v>
      </c>
      <c r="W900" s="271"/>
      <c r="X900" s="271">
        <f t="shared" ca="1" si="64"/>
        <v>0</v>
      </c>
      <c r="Y900" s="271"/>
      <c r="Z900" s="271"/>
      <c r="AB900" s="273" t="str">
        <f t="shared" si="65"/>
        <v/>
      </c>
    </row>
    <row r="901" spans="1:28" s="272" customFormat="1" ht="20">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63"/>
        <v/>
      </c>
      <c r="T901" s="222" t="str">
        <f ca="1">IF(B901="","",IF(ISERROR(MATCH($J901,SorP!$B$1:$B$6230,0)),"",INDIRECT("'SorP'!$A$"&amp;MATCH($J901,SorP!$B$1:$B$6230,0))))</f>
        <v/>
      </c>
      <c r="U901" s="238"/>
      <c r="V901" s="270" t="e">
        <f>IF(C901="",NA(),MATCH($B901&amp;$C901,'Smelter Look-up'!$J:$J,0))</f>
        <v>#N/A</v>
      </c>
      <c r="W901" s="271"/>
      <c r="X901" s="271">
        <f t="shared" ca="1" si="64"/>
        <v>0</v>
      </c>
      <c r="Y901" s="271"/>
      <c r="Z901" s="271"/>
      <c r="AB901" s="273" t="str">
        <f t="shared" si="65"/>
        <v/>
      </c>
    </row>
    <row r="902" spans="1:28" s="272" customFormat="1" ht="20">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63"/>
        <v/>
      </c>
      <c r="T902" s="222" t="str">
        <f ca="1">IF(B902="","",IF(ISERROR(MATCH($J902,SorP!$B$1:$B$6230,0)),"",INDIRECT("'SorP'!$A$"&amp;MATCH($J902,SorP!$B$1:$B$6230,0))))</f>
        <v/>
      </c>
      <c r="U902" s="238"/>
      <c r="V902" s="270" t="e">
        <f>IF(C902="",NA(),MATCH($B902&amp;$C902,'Smelter Look-up'!$J:$J,0))</f>
        <v>#N/A</v>
      </c>
      <c r="W902" s="271"/>
      <c r="X902" s="271">
        <f t="shared" ca="1" si="64"/>
        <v>0</v>
      </c>
      <c r="Y902" s="271"/>
      <c r="Z902" s="271"/>
      <c r="AB902" s="273" t="str">
        <f t="shared" si="65"/>
        <v/>
      </c>
    </row>
    <row r="903" spans="1:28" s="272" customFormat="1" ht="20">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63"/>
        <v/>
      </c>
      <c r="T903" s="222" t="str">
        <f ca="1">IF(B903="","",IF(ISERROR(MATCH($J903,SorP!$B$1:$B$6230,0)),"",INDIRECT("'SorP'!$A$"&amp;MATCH($J903,SorP!$B$1:$B$6230,0))))</f>
        <v/>
      </c>
      <c r="U903" s="238"/>
      <c r="V903" s="270" t="e">
        <f>IF(C903="",NA(),MATCH($B903&amp;$C903,'Smelter Look-up'!$J:$J,0))</f>
        <v>#N/A</v>
      </c>
      <c r="W903" s="271"/>
      <c r="X903" s="271">
        <f t="shared" ca="1" si="64"/>
        <v>0</v>
      </c>
      <c r="Y903" s="271"/>
      <c r="Z903" s="271"/>
      <c r="AB903" s="273" t="str">
        <f t="shared" si="65"/>
        <v/>
      </c>
    </row>
    <row r="904" spans="1:28" s="272" customFormat="1" ht="20">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63"/>
        <v/>
      </c>
      <c r="T904" s="222" t="str">
        <f ca="1">IF(B904="","",IF(ISERROR(MATCH($J904,SorP!$B$1:$B$6230,0)),"",INDIRECT("'SorP'!$A$"&amp;MATCH($J904,SorP!$B$1:$B$6230,0))))</f>
        <v/>
      </c>
      <c r="U904" s="238"/>
      <c r="V904" s="270" t="e">
        <f>IF(C904="",NA(),MATCH($B904&amp;$C904,'Smelter Look-up'!$J:$J,0))</f>
        <v>#N/A</v>
      </c>
      <c r="W904" s="271"/>
      <c r="X904" s="271">
        <f t="shared" ca="1" si="64"/>
        <v>0</v>
      </c>
      <c r="Y904" s="271"/>
      <c r="Z904" s="271"/>
      <c r="AB904" s="273" t="str">
        <f t="shared" si="65"/>
        <v/>
      </c>
    </row>
    <row r="905" spans="1:28" s="272" customFormat="1" ht="20">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63"/>
        <v/>
      </c>
      <c r="T905" s="222" t="str">
        <f ca="1">IF(B905="","",IF(ISERROR(MATCH($J905,SorP!$B$1:$B$6230,0)),"",INDIRECT("'SorP'!$A$"&amp;MATCH($J905,SorP!$B$1:$B$6230,0))))</f>
        <v/>
      </c>
      <c r="U905" s="238"/>
      <c r="V905" s="270" t="e">
        <f>IF(C905="",NA(),MATCH($B905&amp;$C905,'Smelter Look-up'!$J:$J,0))</f>
        <v>#N/A</v>
      </c>
      <c r="W905" s="271"/>
      <c r="X905" s="271">
        <f t="shared" ca="1" si="64"/>
        <v>0</v>
      </c>
      <c r="Y905" s="271"/>
      <c r="Z905" s="271"/>
      <c r="AB905" s="273" t="str">
        <f t="shared" si="65"/>
        <v/>
      </c>
    </row>
    <row r="906" spans="1:28" s="272" customFormat="1" ht="20">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63"/>
        <v/>
      </c>
      <c r="T906" s="222" t="str">
        <f ca="1">IF(B906="","",IF(ISERROR(MATCH($J906,SorP!$B$1:$B$6230,0)),"",INDIRECT("'SorP'!$A$"&amp;MATCH($J906,SorP!$B$1:$B$6230,0))))</f>
        <v/>
      </c>
      <c r="U906" s="238"/>
      <c r="V906" s="270" t="e">
        <f>IF(C906="",NA(),MATCH($B906&amp;$C906,'Smelter Look-up'!$J:$J,0))</f>
        <v>#N/A</v>
      </c>
      <c r="W906" s="271"/>
      <c r="X906" s="271">
        <f t="shared" ca="1" si="64"/>
        <v>0</v>
      </c>
      <c r="Y906" s="271"/>
      <c r="Z906" s="271"/>
      <c r="AB906" s="273" t="str">
        <f t="shared" si="65"/>
        <v/>
      </c>
    </row>
    <row r="907" spans="1:28" s="272" customFormat="1" ht="20">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63"/>
        <v/>
      </c>
      <c r="T907" s="222" t="str">
        <f ca="1">IF(B907="","",IF(ISERROR(MATCH($J907,SorP!$B$1:$B$6230,0)),"",INDIRECT("'SorP'!$A$"&amp;MATCH($J907,SorP!$B$1:$B$6230,0))))</f>
        <v/>
      </c>
      <c r="U907" s="238"/>
      <c r="V907" s="270" t="e">
        <f>IF(C907="",NA(),MATCH($B907&amp;$C907,'Smelter Look-up'!$J:$J,0))</f>
        <v>#N/A</v>
      </c>
      <c r="W907" s="271"/>
      <c r="X907" s="271">
        <f t="shared" ca="1" si="64"/>
        <v>0</v>
      </c>
      <c r="Y907" s="271"/>
      <c r="Z907" s="271"/>
      <c r="AB907" s="273" t="str">
        <f t="shared" si="65"/>
        <v/>
      </c>
    </row>
    <row r="908" spans="1:28" s="272" customFormat="1" ht="20">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63"/>
        <v/>
      </c>
      <c r="T908" s="222" t="str">
        <f ca="1">IF(B908="","",IF(ISERROR(MATCH($J908,SorP!$B$1:$B$6230,0)),"",INDIRECT("'SorP'!$A$"&amp;MATCH($J908,SorP!$B$1:$B$6230,0))))</f>
        <v/>
      </c>
      <c r="U908" s="238"/>
      <c r="V908" s="270" t="e">
        <f>IF(C908="",NA(),MATCH($B908&amp;$C908,'Smelter Look-up'!$J:$J,0))</f>
        <v>#N/A</v>
      </c>
      <c r="W908" s="271"/>
      <c r="X908" s="271">
        <f t="shared" ca="1" si="64"/>
        <v>0</v>
      </c>
      <c r="Y908" s="271"/>
      <c r="Z908" s="271"/>
      <c r="AB908" s="273" t="str">
        <f t="shared" si="65"/>
        <v/>
      </c>
    </row>
    <row r="909" spans="1:28" s="272" customFormat="1" ht="20">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63"/>
        <v/>
      </c>
      <c r="T909" s="222" t="str">
        <f ca="1">IF(B909="","",IF(ISERROR(MATCH($J909,SorP!$B$1:$B$6230,0)),"",INDIRECT("'SorP'!$A$"&amp;MATCH($J909,SorP!$B$1:$B$6230,0))))</f>
        <v/>
      </c>
      <c r="U909" s="238"/>
      <c r="V909" s="270" t="e">
        <f>IF(C909="",NA(),MATCH($B909&amp;$C909,'Smelter Look-up'!$J:$J,0))</f>
        <v>#N/A</v>
      </c>
      <c r="W909" s="271"/>
      <c r="X909" s="271">
        <f t="shared" ca="1" si="64"/>
        <v>0</v>
      </c>
      <c r="Y909" s="271"/>
      <c r="Z909" s="271"/>
      <c r="AB909" s="273" t="str">
        <f t="shared" si="65"/>
        <v/>
      </c>
    </row>
    <row r="910" spans="1:28" s="272" customFormat="1" ht="20">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63"/>
        <v/>
      </c>
      <c r="T910" s="222" t="str">
        <f ca="1">IF(B910="","",IF(ISERROR(MATCH($J910,SorP!$B$1:$B$6230,0)),"",INDIRECT("'SorP'!$A$"&amp;MATCH($J910,SorP!$B$1:$B$6230,0))))</f>
        <v/>
      </c>
      <c r="U910" s="238"/>
      <c r="V910" s="270" t="e">
        <f>IF(C910="",NA(),MATCH($B910&amp;$C910,'Smelter Look-up'!$J:$J,0))</f>
        <v>#N/A</v>
      </c>
      <c r="W910" s="271"/>
      <c r="X910" s="271">
        <f t="shared" ca="1" si="64"/>
        <v>0</v>
      </c>
      <c r="Y910" s="271"/>
      <c r="Z910" s="271"/>
      <c r="AB910" s="273" t="str">
        <f t="shared" si="65"/>
        <v/>
      </c>
    </row>
    <row r="911" spans="1:28" s="272" customFormat="1" ht="20">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63"/>
        <v/>
      </c>
      <c r="T911" s="222" t="str">
        <f ca="1">IF(B911="","",IF(ISERROR(MATCH($J911,SorP!$B$1:$B$6230,0)),"",INDIRECT("'SorP'!$A$"&amp;MATCH($J911,SorP!$B$1:$B$6230,0))))</f>
        <v/>
      </c>
      <c r="U911" s="238"/>
      <c r="V911" s="270" t="e">
        <f>IF(C911="",NA(),MATCH($B911&amp;$C911,'Smelter Look-up'!$J:$J,0))</f>
        <v>#N/A</v>
      </c>
      <c r="W911" s="271"/>
      <c r="X911" s="271">
        <f t="shared" ca="1" si="64"/>
        <v>0</v>
      </c>
      <c r="Y911" s="271"/>
      <c r="Z911" s="271"/>
      <c r="AB911" s="273" t="str">
        <f t="shared" si="65"/>
        <v/>
      </c>
    </row>
    <row r="912" spans="1:28" s="272" customFormat="1" ht="20">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63"/>
        <v/>
      </c>
      <c r="T912" s="222" t="str">
        <f ca="1">IF(B912="","",IF(ISERROR(MATCH($J912,SorP!$B$1:$B$6230,0)),"",INDIRECT("'SorP'!$A$"&amp;MATCH($J912,SorP!$B$1:$B$6230,0))))</f>
        <v/>
      </c>
      <c r="U912" s="238"/>
      <c r="V912" s="270" t="e">
        <f>IF(C912="",NA(),MATCH($B912&amp;$C912,'Smelter Look-up'!$J:$J,0))</f>
        <v>#N/A</v>
      </c>
      <c r="W912" s="271"/>
      <c r="X912" s="271">
        <f t="shared" ca="1" si="64"/>
        <v>0</v>
      </c>
      <c r="Y912" s="271"/>
      <c r="Z912" s="271"/>
      <c r="AB912" s="273" t="str">
        <f t="shared" si="65"/>
        <v/>
      </c>
    </row>
    <row r="913" spans="1:28" s="272" customFormat="1" ht="20">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ca="1" si="63"/>
        <v/>
      </c>
      <c r="T913" s="222" t="str">
        <f ca="1">IF(B913="","",IF(ISERROR(MATCH($J913,SorP!$B$1:$B$6230,0)),"",INDIRECT("'SorP'!$A$"&amp;MATCH($J913,SorP!$B$1:$B$6230,0))))</f>
        <v/>
      </c>
      <c r="U913" s="238"/>
      <c r="V913" s="270" t="e">
        <f>IF(C913="",NA(),MATCH($B913&amp;$C913,'Smelter Look-up'!$J:$J,0))</f>
        <v>#N/A</v>
      </c>
      <c r="W913" s="271"/>
      <c r="X913" s="271">
        <f t="shared" ca="1" si="64"/>
        <v>0</v>
      </c>
      <c r="Y913" s="271"/>
      <c r="Z913" s="271"/>
      <c r="AB913" s="273" t="str">
        <f t="shared" si="65"/>
        <v/>
      </c>
    </row>
    <row r="914" spans="1:28" s="272" customFormat="1" ht="20">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ca="1" si="63"/>
        <v/>
      </c>
      <c r="T914" s="222" t="str">
        <f ca="1">IF(B914="","",IF(ISERROR(MATCH($J914,SorP!$B$1:$B$6230,0)),"",INDIRECT("'SorP'!$A$"&amp;MATCH($J914,SorP!$B$1:$B$6230,0))))</f>
        <v/>
      </c>
      <c r="U914" s="238"/>
      <c r="V914" s="270" t="e">
        <f>IF(C914="",NA(),MATCH($B914&amp;$C914,'Smelter Look-up'!$J:$J,0))</f>
        <v>#N/A</v>
      </c>
      <c r="W914" s="271"/>
      <c r="X914" s="271">
        <f t="shared" ca="1" si="64"/>
        <v>0</v>
      </c>
      <c r="Y914" s="271"/>
      <c r="Z914" s="271"/>
      <c r="AB914" s="273" t="str">
        <f t="shared" si="65"/>
        <v/>
      </c>
    </row>
    <row r="915" spans="1:28" s="272" customFormat="1" ht="20">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63"/>
        <v/>
      </c>
      <c r="T915" s="222" t="str">
        <f ca="1">IF(B915="","",IF(ISERROR(MATCH($J915,SorP!$B$1:$B$6230,0)),"",INDIRECT("'SorP'!$A$"&amp;MATCH($J915,SorP!$B$1:$B$6230,0))))</f>
        <v/>
      </c>
      <c r="U915" s="238"/>
      <c r="V915" s="270" t="e">
        <f>IF(C915="",NA(),MATCH($B915&amp;$C915,'Smelter Look-up'!$J:$J,0))</f>
        <v>#N/A</v>
      </c>
      <c r="W915" s="271"/>
      <c r="X915" s="271">
        <f t="shared" ca="1" si="64"/>
        <v>0</v>
      </c>
      <c r="Y915" s="271"/>
      <c r="Z915" s="271"/>
      <c r="AB915" s="273" t="str">
        <f t="shared" si="65"/>
        <v/>
      </c>
    </row>
    <row r="916" spans="1:28" s="272" customFormat="1" ht="20">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63"/>
        <v/>
      </c>
      <c r="T916" s="222" t="str">
        <f ca="1">IF(B916="","",IF(ISERROR(MATCH($J916,SorP!$B$1:$B$6230,0)),"",INDIRECT("'SorP'!$A$"&amp;MATCH($J916,SorP!$B$1:$B$6230,0))))</f>
        <v/>
      </c>
      <c r="U916" s="238"/>
      <c r="V916" s="270" t="e">
        <f>IF(C916="",NA(),MATCH($B916&amp;$C916,'Smelter Look-up'!$J:$J,0))</f>
        <v>#N/A</v>
      </c>
      <c r="W916" s="271"/>
      <c r="X916" s="271">
        <f t="shared" ca="1" si="64"/>
        <v>0</v>
      </c>
      <c r="Y916" s="271"/>
      <c r="Z916" s="271"/>
      <c r="AB916" s="273" t="str">
        <f t="shared" si="65"/>
        <v/>
      </c>
    </row>
    <row r="917" spans="1:28" s="272" customFormat="1" ht="20">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ca="1" si="63"/>
        <v/>
      </c>
      <c r="T917" s="222" t="str">
        <f ca="1">IF(B917="","",IF(ISERROR(MATCH($J917,SorP!$B$1:$B$6230,0)),"",INDIRECT("'SorP'!$A$"&amp;MATCH($J917,SorP!$B$1:$B$6230,0))))</f>
        <v/>
      </c>
      <c r="U917" s="238"/>
      <c r="V917" s="270" t="e">
        <f>IF(C917="",NA(),MATCH($B917&amp;$C917,'Smelter Look-up'!$J:$J,0))</f>
        <v>#N/A</v>
      </c>
      <c r="W917" s="271"/>
      <c r="X917" s="271">
        <f t="shared" ca="1" si="64"/>
        <v>0</v>
      </c>
      <c r="Y917" s="271"/>
      <c r="Z917" s="271"/>
      <c r="AB917" s="273" t="str">
        <f t="shared" si="65"/>
        <v/>
      </c>
    </row>
    <row r="918" spans="1:28" s="272" customFormat="1" ht="20">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63"/>
        <v/>
      </c>
      <c r="T918" s="222" t="str">
        <f ca="1">IF(B918="","",IF(ISERROR(MATCH($J918,SorP!$B$1:$B$6230,0)),"",INDIRECT("'SorP'!$A$"&amp;MATCH($J918,SorP!$B$1:$B$6230,0))))</f>
        <v/>
      </c>
      <c r="U918" s="238"/>
      <c r="V918" s="270" t="e">
        <f>IF(C918="",NA(),MATCH($B918&amp;$C918,'Smelter Look-up'!$J:$J,0))</f>
        <v>#N/A</v>
      </c>
      <c r="W918" s="271"/>
      <c r="X918" s="271">
        <f t="shared" ca="1" si="64"/>
        <v>0</v>
      </c>
      <c r="Y918" s="271"/>
      <c r="Z918" s="271"/>
      <c r="AB918" s="273" t="str">
        <f t="shared" si="65"/>
        <v/>
      </c>
    </row>
    <row r="919" spans="1:28" s="272" customFormat="1" ht="20">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ca="1" si="63"/>
        <v/>
      </c>
      <c r="T919" s="222" t="str">
        <f ca="1">IF(B919="","",IF(ISERROR(MATCH($J919,SorP!$B$1:$B$6230,0)),"",INDIRECT("'SorP'!$A$"&amp;MATCH($J919,SorP!$B$1:$B$6230,0))))</f>
        <v/>
      </c>
      <c r="U919" s="238"/>
      <c r="V919" s="270" t="e">
        <f>IF(C919="",NA(),MATCH($B919&amp;$C919,'Smelter Look-up'!$J:$J,0))</f>
        <v>#N/A</v>
      </c>
      <c r="W919" s="271"/>
      <c r="X919" s="271">
        <f t="shared" ca="1" si="64"/>
        <v>0</v>
      </c>
      <c r="Y919" s="271"/>
      <c r="Z919" s="271"/>
      <c r="AB919" s="273" t="str">
        <f t="shared" si="65"/>
        <v/>
      </c>
    </row>
    <row r="920" spans="1:28" s="272" customFormat="1" ht="20">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63"/>
        <v/>
      </c>
      <c r="T920" s="222" t="str">
        <f ca="1">IF(B920="","",IF(ISERROR(MATCH($J920,SorP!$B$1:$B$6230,0)),"",INDIRECT("'SorP'!$A$"&amp;MATCH($J920,SorP!$B$1:$B$6230,0))))</f>
        <v/>
      </c>
      <c r="U920" s="238"/>
      <c r="V920" s="270" t="e">
        <f>IF(C920="",NA(),MATCH($B920&amp;$C920,'Smelter Look-up'!$J:$J,0))</f>
        <v>#N/A</v>
      </c>
      <c r="W920" s="271"/>
      <c r="X920" s="271">
        <f t="shared" ca="1" si="64"/>
        <v>0</v>
      </c>
      <c r="Y920" s="271"/>
      <c r="Z920" s="271"/>
      <c r="AB920" s="273" t="str">
        <f t="shared" si="65"/>
        <v/>
      </c>
    </row>
    <row r="921" spans="1:28" s="272" customFormat="1" ht="20">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63"/>
        <v/>
      </c>
      <c r="T921" s="222" t="str">
        <f ca="1">IF(B921="","",IF(ISERROR(MATCH($J921,SorP!$B$1:$B$6230,0)),"",INDIRECT("'SorP'!$A$"&amp;MATCH($J921,SorP!$B$1:$B$6230,0))))</f>
        <v/>
      </c>
      <c r="U921" s="238"/>
      <c r="V921" s="270" t="e">
        <f>IF(C921="",NA(),MATCH($B921&amp;$C921,'Smelter Look-up'!$J:$J,0))</f>
        <v>#N/A</v>
      </c>
      <c r="W921" s="271"/>
      <c r="X921" s="271">
        <f t="shared" ca="1" si="64"/>
        <v>0</v>
      </c>
      <c r="Y921" s="271"/>
      <c r="Z921" s="271"/>
      <c r="AB921" s="273" t="str">
        <f t="shared" si="65"/>
        <v/>
      </c>
    </row>
    <row r="922" spans="1:28" s="272" customFormat="1" ht="20">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63"/>
        <v/>
      </c>
      <c r="T922" s="222" t="str">
        <f ca="1">IF(B922="","",IF(ISERROR(MATCH($J922,SorP!$B$1:$B$6230,0)),"",INDIRECT("'SorP'!$A$"&amp;MATCH($J922,SorP!$B$1:$B$6230,0))))</f>
        <v/>
      </c>
      <c r="U922" s="238"/>
      <c r="V922" s="270" t="e">
        <f>IF(C922="",NA(),MATCH($B922&amp;$C922,'Smelter Look-up'!$J:$J,0))</f>
        <v>#N/A</v>
      </c>
      <c r="W922" s="271"/>
      <c r="X922" s="271">
        <f t="shared" ca="1" si="64"/>
        <v>0</v>
      </c>
      <c r="Y922" s="271"/>
      <c r="Z922" s="271"/>
      <c r="AB922" s="273" t="str">
        <f t="shared" si="65"/>
        <v/>
      </c>
    </row>
    <row r="923" spans="1:28" s="272" customFormat="1" ht="20">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ref="S923:S953" ca="1" si="66">IF(B923="","",IF(ISERROR(MATCH($E923,CL,0)),"Unknown",INDIRECT("'C'!$A$"&amp;MATCH($E923,CL,0)+1)))</f>
        <v/>
      </c>
      <c r="T923" s="222" t="str">
        <f ca="1">IF(B923="","",IF(ISERROR(MATCH($J923,SorP!$B$1:$B$6230,0)),"",INDIRECT("'SorP'!$A$"&amp;MATCH($J923,SorP!$B$1:$B$6230,0))))</f>
        <v/>
      </c>
      <c r="U923" s="238"/>
      <c r="V923" s="270" t="e">
        <f>IF(C923="",NA(),MATCH($B923&amp;$C923,'Smelter Look-up'!$J:$J,0))</f>
        <v>#N/A</v>
      </c>
      <c r="W923" s="271"/>
      <c r="X923" s="271">
        <f t="shared" ref="X923:X953" ca="1" si="67">IF(AND(C923="Smelter not listed",OR(LEN(D923)=0,LEN(E923)=0)),1,0)</f>
        <v>0</v>
      </c>
      <c r="Y923" s="271"/>
      <c r="Z923" s="271"/>
      <c r="AB923" s="273" t="str">
        <f t="shared" ref="AB923:AB953" si="68">B923&amp;C923</f>
        <v/>
      </c>
    </row>
    <row r="924" spans="1:28" s="272" customFormat="1" ht="20">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ca="1" si="66"/>
        <v/>
      </c>
      <c r="T924" s="222" t="str">
        <f ca="1">IF(B924="","",IF(ISERROR(MATCH($J924,SorP!$B$1:$B$6230,0)),"",INDIRECT("'SorP'!$A$"&amp;MATCH($J924,SorP!$B$1:$B$6230,0))))</f>
        <v/>
      </c>
      <c r="U924" s="238"/>
      <c r="V924" s="270" t="e">
        <f>IF(C924="",NA(),MATCH($B924&amp;$C924,'Smelter Look-up'!$J:$J,0))</f>
        <v>#N/A</v>
      </c>
      <c r="W924" s="271"/>
      <c r="X924" s="271">
        <f t="shared" ca="1" si="67"/>
        <v>0</v>
      </c>
      <c r="Y924" s="271"/>
      <c r="Z924" s="271"/>
      <c r="AB924" s="273" t="str">
        <f t="shared" si="68"/>
        <v/>
      </c>
    </row>
    <row r="925" spans="1:28" s="272" customFormat="1" ht="20">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66"/>
        <v/>
      </c>
      <c r="T925" s="222" t="str">
        <f ca="1">IF(B925="","",IF(ISERROR(MATCH($J925,SorP!$B$1:$B$6230,0)),"",INDIRECT("'SorP'!$A$"&amp;MATCH($J925,SorP!$B$1:$B$6230,0))))</f>
        <v/>
      </c>
      <c r="U925" s="238"/>
      <c r="V925" s="270" t="e">
        <f>IF(C925="",NA(),MATCH($B925&amp;$C925,'Smelter Look-up'!$J:$J,0))</f>
        <v>#N/A</v>
      </c>
      <c r="W925" s="271"/>
      <c r="X925" s="271">
        <f t="shared" ca="1" si="67"/>
        <v>0</v>
      </c>
      <c r="Y925" s="271"/>
      <c r="Z925" s="271"/>
      <c r="AB925" s="273" t="str">
        <f t="shared" si="68"/>
        <v/>
      </c>
    </row>
    <row r="926" spans="1:28" s="272" customFormat="1" ht="20">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66"/>
        <v/>
      </c>
      <c r="T926" s="222" t="str">
        <f ca="1">IF(B926="","",IF(ISERROR(MATCH($J926,SorP!$B$1:$B$6230,0)),"",INDIRECT("'SorP'!$A$"&amp;MATCH($J926,SorP!$B$1:$B$6230,0))))</f>
        <v/>
      </c>
      <c r="U926" s="238"/>
      <c r="V926" s="270" t="e">
        <f>IF(C926="",NA(),MATCH($B926&amp;$C926,'Smelter Look-up'!$J:$J,0))</f>
        <v>#N/A</v>
      </c>
      <c r="W926" s="271"/>
      <c r="X926" s="271">
        <f t="shared" ca="1" si="67"/>
        <v>0</v>
      </c>
      <c r="Y926" s="271"/>
      <c r="Z926" s="271"/>
      <c r="AB926" s="273" t="str">
        <f t="shared" si="68"/>
        <v/>
      </c>
    </row>
    <row r="927" spans="1:28" s="272" customFormat="1" ht="20">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66"/>
        <v/>
      </c>
      <c r="T927" s="222" t="str">
        <f ca="1">IF(B927="","",IF(ISERROR(MATCH($J927,SorP!$B$1:$B$6230,0)),"",INDIRECT("'SorP'!$A$"&amp;MATCH($J927,SorP!$B$1:$B$6230,0))))</f>
        <v/>
      </c>
      <c r="U927" s="238"/>
      <c r="V927" s="270" t="e">
        <f>IF(C927="",NA(),MATCH($B927&amp;$C927,'Smelter Look-up'!$J:$J,0))</f>
        <v>#N/A</v>
      </c>
      <c r="W927" s="271"/>
      <c r="X927" s="271">
        <f t="shared" ca="1" si="67"/>
        <v>0</v>
      </c>
      <c r="Y927" s="271"/>
      <c r="Z927" s="271"/>
      <c r="AB927" s="273" t="str">
        <f t="shared" si="68"/>
        <v/>
      </c>
    </row>
    <row r="928" spans="1:28" s="272" customFormat="1" ht="20">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66"/>
        <v/>
      </c>
      <c r="T928" s="222" t="str">
        <f ca="1">IF(B928="","",IF(ISERROR(MATCH($J928,SorP!$B$1:$B$6230,0)),"",INDIRECT("'SorP'!$A$"&amp;MATCH($J928,SorP!$B$1:$B$6230,0))))</f>
        <v/>
      </c>
      <c r="U928" s="238"/>
      <c r="V928" s="270" t="e">
        <f>IF(C928="",NA(),MATCH($B928&amp;$C928,'Smelter Look-up'!$J:$J,0))</f>
        <v>#N/A</v>
      </c>
      <c r="W928" s="271"/>
      <c r="X928" s="271">
        <f t="shared" ca="1" si="67"/>
        <v>0</v>
      </c>
      <c r="Y928" s="271"/>
      <c r="Z928" s="271"/>
      <c r="AB928" s="273" t="str">
        <f t="shared" si="68"/>
        <v/>
      </c>
    </row>
    <row r="929" spans="1:28" s="272" customFormat="1" ht="20">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66"/>
        <v/>
      </c>
      <c r="T929" s="222" t="str">
        <f ca="1">IF(B929="","",IF(ISERROR(MATCH($J929,SorP!$B$1:$B$6230,0)),"",INDIRECT("'SorP'!$A$"&amp;MATCH($J929,SorP!$B$1:$B$6230,0))))</f>
        <v/>
      </c>
      <c r="U929" s="238"/>
      <c r="V929" s="270" t="e">
        <f>IF(C929="",NA(),MATCH($B929&amp;$C929,'Smelter Look-up'!$J:$J,0))</f>
        <v>#N/A</v>
      </c>
      <c r="W929" s="271"/>
      <c r="X929" s="271">
        <f t="shared" ca="1" si="67"/>
        <v>0</v>
      </c>
      <c r="Y929" s="271"/>
      <c r="Z929" s="271"/>
      <c r="AB929" s="273" t="str">
        <f t="shared" si="68"/>
        <v/>
      </c>
    </row>
    <row r="930" spans="1:28" s="272" customFormat="1" ht="20">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66"/>
        <v/>
      </c>
      <c r="T930" s="222" t="str">
        <f ca="1">IF(B930="","",IF(ISERROR(MATCH($J930,SorP!$B$1:$B$6230,0)),"",INDIRECT("'SorP'!$A$"&amp;MATCH($J930,SorP!$B$1:$B$6230,0))))</f>
        <v/>
      </c>
      <c r="U930" s="238"/>
      <c r="V930" s="270" t="e">
        <f>IF(C930="",NA(),MATCH($B930&amp;$C930,'Smelter Look-up'!$J:$J,0))</f>
        <v>#N/A</v>
      </c>
      <c r="W930" s="271"/>
      <c r="X930" s="271">
        <f t="shared" ca="1" si="67"/>
        <v>0</v>
      </c>
      <c r="Y930" s="271"/>
      <c r="Z930" s="271"/>
      <c r="AB930" s="273" t="str">
        <f t="shared" si="68"/>
        <v/>
      </c>
    </row>
    <row r="931" spans="1:28" s="272" customFormat="1" ht="20">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66"/>
        <v/>
      </c>
      <c r="T931" s="222" t="str">
        <f ca="1">IF(B931="","",IF(ISERROR(MATCH($J931,SorP!$B$1:$B$6230,0)),"",INDIRECT("'SorP'!$A$"&amp;MATCH($J931,SorP!$B$1:$B$6230,0))))</f>
        <v/>
      </c>
      <c r="U931" s="238"/>
      <c r="V931" s="270" t="e">
        <f>IF(C931="",NA(),MATCH($B931&amp;$C931,'Smelter Look-up'!$J:$J,0))</f>
        <v>#N/A</v>
      </c>
      <c r="W931" s="271"/>
      <c r="X931" s="271">
        <f t="shared" ca="1" si="67"/>
        <v>0</v>
      </c>
      <c r="Y931" s="271"/>
      <c r="Z931" s="271"/>
      <c r="AB931" s="273" t="str">
        <f t="shared" si="68"/>
        <v/>
      </c>
    </row>
    <row r="932" spans="1:28" s="272" customFormat="1" ht="20">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66"/>
        <v/>
      </c>
      <c r="T932" s="222" t="str">
        <f ca="1">IF(B932="","",IF(ISERROR(MATCH($J932,SorP!$B$1:$B$6230,0)),"",INDIRECT("'SorP'!$A$"&amp;MATCH($J932,SorP!$B$1:$B$6230,0))))</f>
        <v/>
      </c>
      <c r="U932" s="238"/>
      <c r="V932" s="270" t="e">
        <f>IF(C932="",NA(),MATCH($B932&amp;$C932,'Smelter Look-up'!$J:$J,0))</f>
        <v>#N/A</v>
      </c>
      <c r="W932" s="271"/>
      <c r="X932" s="271">
        <f t="shared" ca="1" si="67"/>
        <v>0</v>
      </c>
      <c r="Y932" s="271"/>
      <c r="Z932" s="271"/>
      <c r="AB932" s="273" t="str">
        <f t="shared" si="68"/>
        <v/>
      </c>
    </row>
    <row r="933" spans="1:28" s="272" customFormat="1" ht="20">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66"/>
        <v/>
      </c>
      <c r="T933" s="222" t="str">
        <f ca="1">IF(B933="","",IF(ISERROR(MATCH($J933,SorP!$B$1:$B$6230,0)),"",INDIRECT("'SorP'!$A$"&amp;MATCH($J933,SorP!$B$1:$B$6230,0))))</f>
        <v/>
      </c>
      <c r="U933" s="238"/>
      <c r="V933" s="270" t="e">
        <f>IF(C933="",NA(),MATCH($B933&amp;$C933,'Smelter Look-up'!$J:$J,0))</f>
        <v>#N/A</v>
      </c>
      <c r="W933" s="271"/>
      <c r="X933" s="271">
        <f t="shared" ca="1" si="67"/>
        <v>0</v>
      </c>
      <c r="Y933" s="271"/>
      <c r="Z933" s="271"/>
      <c r="AB933" s="273" t="str">
        <f t="shared" si="68"/>
        <v/>
      </c>
    </row>
    <row r="934" spans="1:28" s="272" customFormat="1" ht="20">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66"/>
        <v/>
      </c>
      <c r="T934" s="222" t="str">
        <f ca="1">IF(B934="","",IF(ISERROR(MATCH($J934,SorP!$B$1:$B$6230,0)),"",INDIRECT("'SorP'!$A$"&amp;MATCH($J934,SorP!$B$1:$B$6230,0))))</f>
        <v/>
      </c>
      <c r="U934" s="238"/>
      <c r="V934" s="270" t="e">
        <f>IF(C934="",NA(),MATCH($B934&amp;$C934,'Smelter Look-up'!$J:$J,0))</f>
        <v>#N/A</v>
      </c>
      <c r="W934" s="271"/>
      <c r="X934" s="271">
        <f t="shared" ca="1" si="67"/>
        <v>0</v>
      </c>
      <c r="Y934" s="271"/>
      <c r="Z934" s="271"/>
      <c r="AB934" s="273" t="str">
        <f t="shared" si="68"/>
        <v/>
      </c>
    </row>
    <row r="935" spans="1:28" s="272" customFormat="1" ht="20">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66"/>
        <v/>
      </c>
      <c r="T935" s="222" t="str">
        <f ca="1">IF(B935="","",IF(ISERROR(MATCH($J935,SorP!$B$1:$B$6230,0)),"",INDIRECT("'SorP'!$A$"&amp;MATCH($J935,SorP!$B$1:$B$6230,0))))</f>
        <v/>
      </c>
      <c r="U935" s="238"/>
      <c r="V935" s="270" t="e">
        <f>IF(C935="",NA(),MATCH($B935&amp;$C935,'Smelter Look-up'!$J:$J,0))</f>
        <v>#N/A</v>
      </c>
      <c r="W935" s="271"/>
      <c r="X935" s="271">
        <f t="shared" ca="1" si="67"/>
        <v>0</v>
      </c>
      <c r="Y935" s="271"/>
      <c r="Z935" s="271"/>
      <c r="AB935" s="273" t="str">
        <f t="shared" si="68"/>
        <v/>
      </c>
    </row>
    <row r="936" spans="1:28" s="272" customFormat="1" ht="20">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66"/>
        <v/>
      </c>
      <c r="T936" s="222" t="str">
        <f ca="1">IF(B936="","",IF(ISERROR(MATCH($J936,SorP!$B$1:$B$6230,0)),"",INDIRECT("'SorP'!$A$"&amp;MATCH($J936,SorP!$B$1:$B$6230,0))))</f>
        <v/>
      </c>
      <c r="U936" s="238"/>
      <c r="V936" s="270" t="e">
        <f>IF(C936="",NA(),MATCH($B936&amp;$C936,'Smelter Look-up'!$J:$J,0))</f>
        <v>#N/A</v>
      </c>
      <c r="W936" s="271"/>
      <c r="X936" s="271">
        <f t="shared" ca="1" si="67"/>
        <v>0</v>
      </c>
      <c r="Y936" s="271"/>
      <c r="Z936" s="271"/>
      <c r="AB936" s="273" t="str">
        <f t="shared" si="68"/>
        <v/>
      </c>
    </row>
    <row r="937" spans="1:28" s="272" customFormat="1" ht="20">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66"/>
        <v/>
      </c>
      <c r="T937" s="222" t="str">
        <f ca="1">IF(B937="","",IF(ISERROR(MATCH($J937,SorP!$B$1:$B$6230,0)),"",INDIRECT("'SorP'!$A$"&amp;MATCH($J937,SorP!$B$1:$B$6230,0))))</f>
        <v/>
      </c>
      <c r="U937" s="238"/>
      <c r="V937" s="270" t="e">
        <f>IF(C937="",NA(),MATCH($B937&amp;$C937,'Smelter Look-up'!$J:$J,0))</f>
        <v>#N/A</v>
      </c>
      <c r="W937" s="271"/>
      <c r="X937" s="271">
        <f t="shared" ca="1" si="67"/>
        <v>0</v>
      </c>
      <c r="Y937" s="271"/>
      <c r="Z937" s="271"/>
      <c r="AB937" s="273" t="str">
        <f t="shared" si="68"/>
        <v/>
      </c>
    </row>
    <row r="938" spans="1:28" s="272" customFormat="1" ht="20">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66"/>
        <v/>
      </c>
      <c r="T938" s="222" t="str">
        <f ca="1">IF(B938="","",IF(ISERROR(MATCH($J938,SorP!$B$1:$B$6230,0)),"",INDIRECT("'SorP'!$A$"&amp;MATCH($J938,SorP!$B$1:$B$6230,0))))</f>
        <v/>
      </c>
      <c r="U938" s="238"/>
      <c r="V938" s="270" t="e">
        <f>IF(C938="",NA(),MATCH($B938&amp;$C938,'Smelter Look-up'!$J:$J,0))</f>
        <v>#N/A</v>
      </c>
      <c r="W938" s="271"/>
      <c r="X938" s="271">
        <f t="shared" ca="1" si="67"/>
        <v>0</v>
      </c>
      <c r="Y938" s="271"/>
      <c r="Z938" s="271"/>
      <c r="AB938" s="273" t="str">
        <f t="shared" si="68"/>
        <v/>
      </c>
    </row>
    <row r="939" spans="1:28" s="272" customFormat="1" ht="20">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66"/>
        <v/>
      </c>
      <c r="T939" s="222" t="str">
        <f ca="1">IF(B939="","",IF(ISERROR(MATCH($J939,SorP!$B$1:$B$6230,0)),"",INDIRECT("'SorP'!$A$"&amp;MATCH($J939,SorP!$B$1:$B$6230,0))))</f>
        <v/>
      </c>
      <c r="U939" s="238"/>
      <c r="V939" s="270" t="e">
        <f>IF(C939="",NA(),MATCH($B939&amp;$C939,'Smelter Look-up'!$J:$J,0))</f>
        <v>#N/A</v>
      </c>
      <c r="W939" s="271"/>
      <c r="X939" s="271">
        <f t="shared" ca="1" si="67"/>
        <v>0</v>
      </c>
      <c r="Y939" s="271"/>
      <c r="Z939" s="271"/>
      <c r="AB939" s="273" t="str">
        <f t="shared" si="68"/>
        <v/>
      </c>
    </row>
    <row r="940" spans="1:28" s="272" customFormat="1" ht="20">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66"/>
        <v/>
      </c>
      <c r="T940" s="222" t="str">
        <f ca="1">IF(B940="","",IF(ISERROR(MATCH($J940,SorP!$B$1:$B$6230,0)),"",INDIRECT("'SorP'!$A$"&amp;MATCH($J940,SorP!$B$1:$B$6230,0))))</f>
        <v/>
      </c>
      <c r="U940" s="238"/>
      <c r="V940" s="270" t="e">
        <f>IF(C940="",NA(),MATCH($B940&amp;$C940,'Smelter Look-up'!$J:$J,0))</f>
        <v>#N/A</v>
      </c>
      <c r="W940" s="271"/>
      <c r="X940" s="271">
        <f t="shared" ca="1" si="67"/>
        <v>0</v>
      </c>
      <c r="Y940" s="271"/>
      <c r="Z940" s="271"/>
      <c r="AB940" s="273" t="str">
        <f t="shared" si="68"/>
        <v/>
      </c>
    </row>
    <row r="941" spans="1:28" s="272" customFormat="1" ht="20">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66"/>
        <v/>
      </c>
      <c r="T941" s="222" t="str">
        <f ca="1">IF(B941="","",IF(ISERROR(MATCH($J941,SorP!$B$1:$B$6230,0)),"",INDIRECT("'SorP'!$A$"&amp;MATCH($J941,SorP!$B$1:$B$6230,0))))</f>
        <v/>
      </c>
      <c r="U941" s="238"/>
      <c r="V941" s="270" t="e">
        <f>IF(C941="",NA(),MATCH($B941&amp;$C941,'Smelter Look-up'!$J:$J,0))</f>
        <v>#N/A</v>
      </c>
      <c r="W941" s="271"/>
      <c r="X941" s="271">
        <f t="shared" ca="1" si="67"/>
        <v>0</v>
      </c>
      <c r="Y941" s="271"/>
      <c r="Z941" s="271"/>
      <c r="AB941" s="273" t="str">
        <f t="shared" si="68"/>
        <v/>
      </c>
    </row>
    <row r="942" spans="1:28" s="272" customFormat="1" ht="20">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66"/>
        <v/>
      </c>
      <c r="T942" s="222" t="str">
        <f ca="1">IF(B942="","",IF(ISERROR(MATCH($J942,SorP!$B$1:$B$6230,0)),"",INDIRECT("'SorP'!$A$"&amp;MATCH($J942,SorP!$B$1:$B$6230,0))))</f>
        <v/>
      </c>
      <c r="U942" s="238"/>
      <c r="V942" s="270" t="e">
        <f>IF(C942="",NA(),MATCH($B942&amp;$C942,'Smelter Look-up'!$J:$J,0))</f>
        <v>#N/A</v>
      </c>
      <c r="W942" s="271"/>
      <c r="X942" s="271">
        <f t="shared" ca="1" si="67"/>
        <v>0</v>
      </c>
      <c r="Y942" s="271"/>
      <c r="Z942" s="271"/>
      <c r="AB942" s="273" t="str">
        <f t="shared" si="68"/>
        <v/>
      </c>
    </row>
    <row r="943" spans="1:28" s="272" customFormat="1" ht="20">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66"/>
        <v/>
      </c>
      <c r="T943" s="222" t="str">
        <f ca="1">IF(B943="","",IF(ISERROR(MATCH($J943,SorP!$B$1:$B$6230,0)),"",INDIRECT("'SorP'!$A$"&amp;MATCH($J943,SorP!$B$1:$B$6230,0))))</f>
        <v/>
      </c>
      <c r="U943" s="238"/>
      <c r="V943" s="270" t="e">
        <f>IF(C943="",NA(),MATCH($B943&amp;$C943,'Smelter Look-up'!$J:$J,0))</f>
        <v>#N/A</v>
      </c>
      <c r="W943" s="271"/>
      <c r="X943" s="271">
        <f t="shared" ca="1" si="67"/>
        <v>0</v>
      </c>
      <c r="Y943" s="271"/>
      <c r="Z943" s="271"/>
      <c r="AB943" s="273" t="str">
        <f t="shared" si="68"/>
        <v/>
      </c>
    </row>
    <row r="944" spans="1:28" s="272" customFormat="1" ht="20">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66"/>
        <v/>
      </c>
      <c r="T944" s="222" t="str">
        <f ca="1">IF(B944="","",IF(ISERROR(MATCH($J944,SorP!$B$1:$B$6230,0)),"",INDIRECT("'SorP'!$A$"&amp;MATCH($J944,SorP!$B$1:$B$6230,0))))</f>
        <v/>
      </c>
      <c r="U944" s="238"/>
      <c r="V944" s="270" t="e">
        <f>IF(C944="",NA(),MATCH($B944&amp;$C944,'Smelter Look-up'!$J:$J,0))</f>
        <v>#N/A</v>
      </c>
      <c r="W944" s="271"/>
      <c r="X944" s="271">
        <f t="shared" ca="1" si="67"/>
        <v>0</v>
      </c>
      <c r="Y944" s="271"/>
      <c r="Z944" s="271"/>
      <c r="AB944" s="273" t="str">
        <f t="shared" si="68"/>
        <v/>
      </c>
    </row>
    <row r="945" spans="1:28" s="272" customFormat="1" ht="20">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66"/>
        <v/>
      </c>
      <c r="T945" s="222" t="str">
        <f ca="1">IF(B945="","",IF(ISERROR(MATCH($J945,SorP!$B$1:$B$6230,0)),"",INDIRECT("'SorP'!$A$"&amp;MATCH($J945,SorP!$B$1:$B$6230,0))))</f>
        <v/>
      </c>
      <c r="U945" s="238"/>
      <c r="V945" s="270" t="e">
        <f>IF(C945="",NA(),MATCH($B945&amp;$C945,'Smelter Look-up'!$J:$J,0))</f>
        <v>#N/A</v>
      </c>
      <c r="W945" s="271"/>
      <c r="X945" s="271">
        <f t="shared" ca="1" si="67"/>
        <v>0</v>
      </c>
      <c r="Y945" s="271"/>
      <c r="Z945" s="271"/>
      <c r="AB945" s="273" t="str">
        <f t="shared" si="68"/>
        <v/>
      </c>
    </row>
    <row r="946" spans="1:28" s="272" customFormat="1" ht="20">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ca="1" si="66"/>
        <v/>
      </c>
      <c r="T946" s="222" t="str">
        <f ca="1">IF(B946="","",IF(ISERROR(MATCH($J946,SorP!$B$1:$B$6230,0)),"",INDIRECT("'SorP'!$A$"&amp;MATCH($J946,SorP!$B$1:$B$6230,0))))</f>
        <v/>
      </c>
      <c r="U946" s="238"/>
      <c r="V946" s="270" t="e">
        <f>IF(C946="",NA(),MATCH($B946&amp;$C946,'Smelter Look-up'!$J:$J,0))</f>
        <v>#N/A</v>
      </c>
      <c r="W946" s="271"/>
      <c r="X946" s="271">
        <f t="shared" ca="1" si="67"/>
        <v>0</v>
      </c>
      <c r="Y946" s="271"/>
      <c r="Z946" s="271"/>
      <c r="AB946" s="273" t="str">
        <f t="shared" si="68"/>
        <v/>
      </c>
    </row>
    <row r="947" spans="1:28" s="272" customFormat="1" ht="20">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66"/>
        <v/>
      </c>
      <c r="T947" s="222" t="str">
        <f ca="1">IF(B947="","",IF(ISERROR(MATCH($J947,SorP!$B$1:$B$6230,0)),"",INDIRECT("'SorP'!$A$"&amp;MATCH($J947,SorP!$B$1:$B$6230,0))))</f>
        <v/>
      </c>
      <c r="U947" s="238"/>
      <c r="V947" s="270" t="e">
        <f>IF(C947="",NA(),MATCH($B947&amp;$C947,'Smelter Look-up'!$J:$J,0))</f>
        <v>#N/A</v>
      </c>
      <c r="W947" s="271"/>
      <c r="X947" s="271">
        <f t="shared" ca="1" si="67"/>
        <v>0</v>
      </c>
      <c r="Y947" s="271"/>
      <c r="Z947" s="271"/>
      <c r="AB947" s="273" t="str">
        <f t="shared" si="68"/>
        <v/>
      </c>
    </row>
    <row r="948" spans="1:28" s="272" customFormat="1" ht="20">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ca="1" si="66"/>
        <v/>
      </c>
      <c r="T948" s="222" t="str">
        <f ca="1">IF(B948="","",IF(ISERROR(MATCH($J948,SorP!$B$1:$B$6230,0)),"",INDIRECT("'SorP'!$A$"&amp;MATCH($J948,SorP!$B$1:$B$6230,0))))</f>
        <v/>
      </c>
      <c r="U948" s="238"/>
      <c r="V948" s="270" t="e">
        <f>IF(C948="",NA(),MATCH($B948&amp;$C948,'Smelter Look-up'!$J:$J,0))</f>
        <v>#N/A</v>
      </c>
      <c r="W948" s="271"/>
      <c r="X948" s="271">
        <f t="shared" ca="1" si="67"/>
        <v>0</v>
      </c>
      <c r="Y948" s="271"/>
      <c r="Z948" s="271"/>
      <c r="AB948" s="273" t="str">
        <f t="shared" si="68"/>
        <v/>
      </c>
    </row>
    <row r="949" spans="1:28" s="272" customFormat="1" ht="20">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ca="1" si="66"/>
        <v/>
      </c>
      <c r="T949" s="222" t="str">
        <f ca="1">IF(B949="","",IF(ISERROR(MATCH($J949,SorP!$B$1:$B$6230,0)),"",INDIRECT("'SorP'!$A$"&amp;MATCH($J949,SorP!$B$1:$B$6230,0))))</f>
        <v/>
      </c>
      <c r="U949" s="238"/>
      <c r="V949" s="270" t="e">
        <f>IF(C949="",NA(),MATCH($B949&amp;$C949,'Smelter Look-up'!$J:$J,0))</f>
        <v>#N/A</v>
      </c>
      <c r="W949" s="271"/>
      <c r="X949" s="271">
        <f t="shared" ca="1" si="67"/>
        <v>0</v>
      </c>
      <c r="Y949" s="271"/>
      <c r="Z949" s="271"/>
      <c r="AB949" s="273" t="str">
        <f t="shared" si="68"/>
        <v/>
      </c>
    </row>
    <row r="950" spans="1:28" s="272" customFormat="1" ht="20">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ca="1" si="66"/>
        <v/>
      </c>
      <c r="T950" s="222" t="str">
        <f ca="1">IF(B950="","",IF(ISERROR(MATCH($J950,SorP!$B$1:$B$6230,0)),"",INDIRECT("'SorP'!$A$"&amp;MATCH($J950,SorP!$B$1:$B$6230,0))))</f>
        <v/>
      </c>
      <c r="U950" s="238"/>
      <c r="V950" s="270" t="e">
        <f>IF(C950="",NA(),MATCH($B950&amp;$C950,'Smelter Look-up'!$J:$J,0))</f>
        <v>#N/A</v>
      </c>
      <c r="W950" s="271"/>
      <c r="X950" s="271">
        <f t="shared" ca="1" si="67"/>
        <v>0</v>
      </c>
      <c r="Y950" s="271"/>
      <c r="Z950" s="271"/>
      <c r="AB950" s="273" t="str">
        <f t="shared" si="68"/>
        <v/>
      </c>
    </row>
    <row r="951" spans="1:28" s="272" customFormat="1" ht="20">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ca="1" si="66"/>
        <v/>
      </c>
      <c r="T951" s="222" t="str">
        <f ca="1">IF(B951="","",IF(ISERROR(MATCH($J951,SorP!$B$1:$B$6230,0)),"",INDIRECT("'SorP'!$A$"&amp;MATCH($J951,SorP!$B$1:$B$6230,0))))</f>
        <v/>
      </c>
      <c r="U951" s="238"/>
      <c r="V951" s="270" t="e">
        <f>IF(C951="",NA(),MATCH($B951&amp;$C951,'Smelter Look-up'!$J:$J,0))</f>
        <v>#N/A</v>
      </c>
      <c r="W951" s="271"/>
      <c r="X951" s="271">
        <f t="shared" ca="1" si="67"/>
        <v>0</v>
      </c>
      <c r="Y951" s="271"/>
      <c r="Z951" s="271"/>
      <c r="AB951" s="273" t="str">
        <f t="shared" si="68"/>
        <v/>
      </c>
    </row>
    <row r="952" spans="1:28" s="272" customFormat="1" ht="20">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66"/>
        <v/>
      </c>
      <c r="T952" s="222" t="str">
        <f ca="1">IF(B952="","",IF(ISERROR(MATCH($J952,SorP!$B$1:$B$6230,0)),"",INDIRECT("'SorP'!$A$"&amp;MATCH($J952,SorP!$B$1:$B$6230,0))))</f>
        <v/>
      </c>
      <c r="U952" s="238"/>
      <c r="V952" s="270" t="e">
        <f>IF(C952="",NA(),MATCH($B952&amp;$C952,'Smelter Look-up'!$J:$J,0))</f>
        <v>#N/A</v>
      </c>
      <c r="W952" s="271"/>
      <c r="X952" s="271">
        <f t="shared" ca="1" si="67"/>
        <v>0</v>
      </c>
      <c r="Y952" s="271"/>
      <c r="Z952" s="271"/>
      <c r="AB952" s="273" t="str">
        <f t="shared" si="68"/>
        <v/>
      </c>
    </row>
    <row r="953" spans="1:28" s="272" customFormat="1" ht="20">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66"/>
        <v/>
      </c>
      <c r="T953" s="222" t="str">
        <f ca="1">IF(B953="","",IF(ISERROR(MATCH($J953,SorP!$B$1:$B$6230,0)),"",INDIRECT("'SorP'!$A$"&amp;MATCH($J953,SorP!$B$1:$B$6230,0))))</f>
        <v/>
      </c>
      <c r="U953" s="238"/>
      <c r="V953" s="270" t="e">
        <f>IF(C953="",NA(),MATCH($B953&amp;$C953,'Smelter Look-up'!$J:$J,0))</f>
        <v>#N/A</v>
      </c>
      <c r="W953" s="271"/>
      <c r="X953" s="271">
        <f t="shared" ca="1" si="67"/>
        <v>0</v>
      </c>
      <c r="Y953" s="271"/>
      <c r="Z953" s="271"/>
      <c r="AB953" s="273" t="str">
        <f t="shared" si="68"/>
        <v/>
      </c>
    </row>
    <row r="954" spans="1:28" s="272" customFormat="1" ht="20">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ref="S954" ca="1" si="69">IF(B954="","",IF(ISERROR(MATCH($E954,CL,0)),"Unknown",INDIRECT("'C'!$A$"&amp;MATCH($E954,CL,0)+1)))</f>
        <v/>
      </c>
      <c r="T954" s="222" t="str">
        <f ca="1">IF(B954="","",IF(ISERROR(MATCH($J954,SorP!$B$1:$B$6230,0)),"",INDIRECT("'SorP'!$A$"&amp;MATCH($J954,SorP!$B$1:$B$6230,0))))</f>
        <v/>
      </c>
      <c r="U954" s="238"/>
      <c r="V954" s="270" t="e">
        <f>IF(C954="",NA(),MATCH($B954&amp;$C954,'Smelter Look-up'!$J:$J,0))</f>
        <v>#N/A</v>
      </c>
      <c r="W954" s="271"/>
      <c r="X954" s="271">
        <f t="shared" ref="X954" ca="1" si="70">IF(AND(C954="Smelter not listed",OR(LEN(D954)=0,LEN(E954)=0)),1,0)</f>
        <v>0</v>
      </c>
      <c r="Y954" s="271"/>
      <c r="Z954" s="271"/>
      <c r="AB954" s="273" t="str">
        <f t="shared" ref="AB954" si="71">B954&amp;C954</f>
        <v/>
      </c>
    </row>
    <row r="955" spans="1:28" s="272" customFormat="1" ht="20">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t="shared" ref="S955:S986" ca="1" si="72">IF(B955="","",IF(ISERROR(MATCH($E955,CL,0)),"Unknown",INDIRECT("'C'!$A$"&amp;MATCH($E955,CL,0)+1)))</f>
        <v/>
      </c>
      <c r="T955" s="222" t="str">
        <f ca="1">IF(B955="","",IF(ISERROR(MATCH($J955,SorP!$B$1:$B$6230,0)),"",INDIRECT("'SorP'!$A$"&amp;MATCH($J955,SorP!$B$1:$B$6230,0))))</f>
        <v/>
      </c>
      <c r="U955" s="238"/>
      <c r="V955" s="270" t="e">
        <f>IF(C955="",NA(),MATCH($B955&amp;$C955,'Smelter Look-up'!$J:$J,0))</f>
        <v>#N/A</v>
      </c>
      <c r="W955" s="271"/>
      <c r="X955" s="271">
        <f t="shared" ref="X955:X986" ca="1" si="73">IF(AND(C955="Smelter not listed",OR(LEN(D955)=0,LEN(E955)=0)),1,0)</f>
        <v>0</v>
      </c>
      <c r="Y955" s="271"/>
      <c r="Z955" s="271"/>
      <c r="AB955" s="273" t="str">
        <f t="shared" ref="AB955:AB986" si="74">B955&amp;C955</f>
        <v/>
      </c>
    </row>
    <row r="956" spans="1:28" s="272" customFormat="1" ht="20">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ca="1" si="72"/>
        <v/>
      </c>
      <c r="T956" s="222" t="str">
        <f ca="1">IF(B956="","",IF(ISERROR(MATCH($J956,SorP!$B$1:$B$6230,0)),"",INDIRECT("'SorP'!$A$"&amp;MATCH($J956,SorP!$B$1:$B$6230,0))))</f>
        <v/>
      </c>
      <c r="U956" s="238"/>
      <c r="V956" s="270" t="e">
        <f>IF(C956="",NA(),MATCH($B956&amp;$C956,'Smelter Look-up'!$J:$J,0))</f>
        <v>#N/A</v>
      </c>
      <c r="W956" s="271"/>
      <c r="X956" s="271">
        <f t="shared" ca="1" si="73"/>
        <v>0</v>
      </c>
      <c r="Y956" s="271"/>
      <c r="Z956" s="271"/>
      <c r="AB956" s="273" t="str">
        <f t="shared" si="74"/>
        <v/>
      </c>
    </row>
    <row r="957" spans="1:28" s="272" customFormat="1" ht="20">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72"/>
        <v/>
      </c>
      <c r="T957" s="222" t="str">
        <f ca="1">IF(B957="","",IF(ISERROR(MATCH($J957,SorP!$B$1:$B$6230,0)),"",INDIRECT("'SorP'!$A$"&amp;MATCH($J957,SorP!$B$1:$B$6230,0))))</f>
        <v/>
      </c>
      <c r="U957" s="238"/>
      <c r="V957" s="270" t="e">
        <f>IF(C957="",NA(),MATCH($B957&amp;$C957,'Smelter Look-up'!$J:$J,0))</f>
        <v>#N/A</v>
      </c>
      <c r="W957" s="271"/>
      <c r="X957" s="271">
        <f t="shared" ca="1" si="73"/>
        <v>0</v>
      </c>
      <c r="Y957" s="271"/>
      <c r="Z957" s="271"/>
      <c r="AB957" s="273" t="str">
        <f t="shared" si="74"/>
        <v/>
      </c>
    </row>
    <row r="958" spans="1:28" s="272" customFormat="1" ht="20">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72"/>
        <v/>
      </c>
      <c r="T958" s="222" t="str">
        <f ca="1">IF(B958="","",IF(ISERROR(MATCH($J958,SorP!$B$1:$B$6230,0)),"",INDIRECT("'SorP'!$A$"&amp;MATCH($J958,SorP!$B$1:$B$6230,0))))</f>
        <v/>
      </c>
      <c r="U958" s="238"/>
      <c r="V958" s="270" t="e">
        <f>IF(C958="",NA(),MATCH($B958&amp;$C958,'Smelter Look-up'!$J:$J,0))</f>
        <v>#N/A</v>
      </c>
      <c r="W958" s="271"/>
      <c r="X958" s="271">
        <f t="shared" ca="1" si="73"/>
        <v>0</v>
      </c>
      <c r="Y958" s="271"/>
      <c r="Z958" s="271"/>
      <c r="AB958" s="273" t="str">
        <f t="shared" si="74"/>
        <v/>
      </c>
    </row>
    <row r="959" spans="1:28" s="272" customFormat="1" ht="20">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72"/>
        <v/>
      </c>
      <c r="T959" s="222" t="str">
        <f ca="1">IF(B959="","",IF(ISERROR(MATCH($J959,SorP!$B$1:$B$6230,0)),"",INDIRECT("'SorP'!$A$"&amp;MATCH($J959,SorP!$B$1:$B$6230,0))))</f>
        <v/>
      </c>
      <c r="U959" s="238"/>
      <c r="V959" s="270" t="e">
        <f>IF(C959="",NA(),MATCH($B959&amp;$C959,'Smelter Look-up'!$J:$J,0))</f>
        <v>#N/A</v>
      </c>
      <c r="W959" s="271"/>
      <c r="X959" s="271">
        <f t="shared" ca="1" si="73"/>
        <v>0</v>
      </c>
      <c r="Y959" s="271"/>
      <c r="Z959" s="271"/>
      <c r="AB959" s="273" t="str">
        <f t="shared" si="74"/>
        <v/>
      </c>
    </row>
    <row r="960" spans="1:28" s="272" customFormat="1" ht="20">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72"/>
        <v/>
      </c>
      <c r="T960" s="222" t="str">
        <f ca="1">IF(B960="","",IF(ISERROR(MATCH($J960,SorP!$B$1:$B$6230,0)),"",INDIRECT("'SorP'!$A$"&amp;MATCH($J960,SorP!$B$1:$B$6230,0))))</f>
        <v/>
      </c>
      <c r="U960" s="238"/>
      <c r="V960" s="270" t="e">
        <f>IF(C960="",NA(),MATCH($B960&amp;$C960,'Smelter Look-up'!$J:$J,0))</f>
        <v>#N/A</v>
      </c>
      <c r="W960" s="271"/>
      <c r="X960" s="271">
        <f t="shared" ca="1" si="73"/>
        <v>0</v>
      </c>
      <c r="Y960" s="271"/>
      <c r="Z960" s="271"/>
      <c r="AB960" s="273" t="str">
        <f t="shared" si="74"/>
        <v/>
      </c>
    </row>
    <row r="961" spans="1:28" s="272" customFormat="1" ht="20">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72"/>
        <v/>
      </c>
      <c r="T961" s="222" t="str">
        <f ca="1">IF(B961="","",IF(ISERROR(MATCH($J961,SorP!$B$1:$B$6230,0)),"",INDIRECT("'SorP'!$A$"&amp;MATCH($J961,SorP!$B$1:$B$6230,0))))</f>
        <v/>
      </c>
      <c r="U961" s="238"/>
      <c r="V961" s="270" t="e">
        <f>IF(C961="",NA(),MATCH($B961&amp;$C961,'Smelter Look-up'!$J:$J,0))</f>
        <v>#N/A</v>
      </c>
      <c r="W961" s="271"/>
      <c r="X961" s="271">
        <f t="shared" ca="1" si="73"/>
        <v>0</v>
      </c>
      <c r="Y961" s="271"/>
      <c r="Z961" s="271"/>
      <c r="AB961" s="273" t="str">
        <f t="shared" si="74"/>
        <v/>
      </c>
    </row>
    <row r="962" spans="1:28" s="272" customFormat="1" ht="20">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72"/>
        <v/>
      </c>
      <c r="T962" s="222" t="str">
        <f ca="1">IF(B962="","",IF(ISERROR(MATCH($J962,SorP!$B$1:$B$6230,0)),"",INDIRECT("'SorP'!$A$"&amp;MATCH($J962,SorP!$B$1:$B$6230,0))))</f>
        <v/>
      </c>
      <c r="U962" s="238"/>
      <c r="V962" s="270" t="e">
        <f>IF(C962="",NA(),MATCH($B962&amp;$C962,'Smelter Look-up'!$J:$J,0))</f>
        <v>#N/A</v>
      </c>
      <c r="W962" s="271"/>
      <c r="X962" s="271">
        <f t="shared" ca="1" si="73"/>
        <v>0</v>
      </c>
      <c r="Y962" s="271"/>
      <c r="Z962" s="271"/>
      <c r="AB962" s="273" t="str">
        <f t="shared" si="74"/>
        <v/>
      </c>
    </row>
    <row r="963" spans="1:28" s="272" customFormat="1" ht="20">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72"/>
        <v/>
      </c>
      <c r="T963" s="222" t="str">
        <f ca="1">IF(B963="","",IF(ISERROR(MATCH($J963,SorP!$B$1:$B$6230,0)),"",INDIRECT("'SorP'!$A$"&amp;MATCH($J963,SorP!$B$1:$B$6230,0))))</f>
        <v/>
      </c>
      <c r="U963" s="238"/>
      <c r="V963" s="270" t="e">
        <f>IF(C963="",NA(),MATCH($B963&amp;$C963,'Smelter Look-up'!$J:$J,0))</f>
        <v>#N/A</v>
      </c>
      <c r="W963" s="271"/>
      <c r="X963" s="271">
        <f t="shared" ca="1" si="73"/>
        <v>0</v>
      </c>
      <c r="Y963" s="271"/>
      <c r="Z963" s="271"/>
      <c r="AB963" s="273" t="str">
        <f t="shared" si="74"/>
        <v/>
      </c>
    </row>
    <row r="964" spans="1:28" s="272" customFormat="1" ht="20">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72"/>
        <v/>
      </c>
      <c r="T964" s="222" t="str">
        <f ca="1">IF(B964="","",IF(ISERROR(MATCH($J964,SorP!$B$1:$B$6230,0)),"",INDIRECT("'SorP'!$A$"&amp;MATCH($J964,SorP!$B$1:$B$6230,0))))</f>
        <v/>
      </c>
      <c r="U964" s="238"/>
      <c r="V964" s="270" t="e">
        <f>IF(C964="",NA(),MATCH($B964&amp;$C964,'Smelter Look-up'!$J:$J,0))</f>
        <v>#N/A</v>
      </c>
      <c r="W964" s="271"/>
      <c r="X964" s="271">
        <f t="shared" ca="1" si="73"/>
        <v>0</v>
      </c>
      <c r="Y964" s="271"/>
      <c r="Z964" s="271"/>
      <c r="AB964" s="273" t="str">
        <f t="shared" si="74"/>
        <v/>
      </c>
    </row>
    <row r="965" spans="1:28" s="272" customFormat="1" ht="20">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72"/>
        <v/>
      </c>
      <c r="T965" s="222" t="str">
        <f ca="1">IF(B965="","",IF(ISERROR(MATCH($J965,SorP!$B$1:$B$6230,0)),"",INDIRECT("'SorP'!$A$"&amp;MATCH($J965,SorP!$B$1:$B$6230,0))))</f>
        <v/>
      </c>
      <c r="U965" s="238"/>
      <c r="V965" s="270" t="e">
        <f>IF(C965="",NA(),MATCH($B965&amp;$C965,'Smelter Look-up'!$J:$J,0))</f>
        <v>#N/A</v>
      </c>
      <c r="W965" s="271"/>
      <c r="X965" s="271">
        <f t="shared" ca="1" si="73"/>
        <v>0</v>
      </c>
      <c r="Y965" s="271"/>
      <c r="Z965" s="271"/>
      <c r="AB965" s="273" t="str">
        <f t="shared" si="74"/>
        <v/>
      </c>
    </row>
    <row r="966" spans="1:28" s="272" customFormat="1" ht="20">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72"/>
        <v/>
      </c>
      <c r="T966" s="222" t="str">
        <f ca="1">IF(B966="","",IF(ISERROR(MATCH($J966,SorP!$B$1:$B$6230,0)),"",INDIRECT("'SorP'!$A$"&amp;MATCH($J966,SorP!$B$1:$B$6230,0))))</f>
        <v/>
      </c>
      <c r="U966" s="238"/>
      <c r="V966" s="270" t="e">
        <f>IF(C966="",NA(),MATCH($B966&amp;$C966,'Smelter Look-up'!$J:$J,0))</f>
        <v>#N/A</v>
      </c>
      <c r="W966" s="271"/>
      <c r="X966" s="271">
        <f t="shared" ca="1" si="73"/>
        <v>0</v>
      </c>
      <c r="Y966" s="271"/>
      <c r="Z966" s="271"/>
      <c r="AB966" s="273" t="str">
        <f t="shared" si="74"/>
        <v/>
      </c>
    </row>
    <row r="967" spans="1:28" s="272" customFormat="1" ht="20">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72"/>
        <v/>
      </c>
      <c r="T967" s="222" t="str">
        <f ca="1">IF(B967="","",IF(ISERROR(MATCH($J967,SorP!$B$1:$B$6230,0)),"",INDIRECT("'SorP'!$A$"&amp;MATCH($J967,SorP!$B$1:$B$6230,0))))</f>
        <v/>
      </c>
      <c r="U967" s="238"/>
      <c r="V967" s="270" t="e">
        <f>IF(C967="",NA(),MATCH($B967&amp;$C967,'Smelter Look-up'!$J:$J,0))</f>
        <v>#N/A</v>
      </c>
      <c r="W967" s="271"/>
      <c r="X967" s="271">
        <f t="shared" ca="1" si="73"/>
        <v>0</v>
      </c>
      <c r="Y967" s="271"/>
      <c r="Z967" s="271"/>
      <c r="AB967" s="273" t="str">
        <f t="shared" si="74"/>
        <v/>
      </c>
    </row>
    <row r="968" spans="1:28" s="272" customFormat="1" ht="20">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72"/>
        <v/>
      </c>
      <c r="T968" s="222" t="str">
        <f ca="1">IF(B968="","",IF(ISERROR(MATCH($J968,SorP!$B$1:$B$6230,0)),"",INDIRECT("'SorP'!$A$"&amp;MATCH($J968,SorP!$B$1:$B$6230,0))))</f>
        <v/>
      </c>
      <c r="U968" s="238"/>
      <c r="V968" s="270" t="e">
        <f>IF(C968="",NA(),MATCH($B968&amp;$C968,'Smelter Look-up'!$J:$J,0))</f>
        <v>#N/A</v>
      </c>
      <c r="W968" s="271"/>
      <c r="X968" s="271">
        <f t="shared" ca="1" si="73"/>
        <v>0</v>
      </c>
      <c r="Y968" s="271"/>
      <c r="Z968" s="271"/>
      <c r="AB968" s="273" t="str">
        <f t="shared" si="74"/>
        <v/>
      </c>
    </row>
    <row r="969" spans="1:28" s="272" customFormat="1" ht="20">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72"/>
        <v/>
      </c>
      <c r="T969" s="222" t="str">
        <f ca="1">IF(B969="","",IF(ISERROR(MATCH($J969,SorP!$B$1:$B$6230,0)),"",INDIRECT("'SorP'!$A$"&amp;MATCH($J969,SorP!$B$1:$B$6230,0))))</f>
        <v/>
      </c>
      <c r="U969" s="238"/>
      <c r="V969" s="270" t="e">
        <f>IF(C969="",NA(),MATCH($B969&amp;$C969,'Smelter Look-up'!$J:$J,0))</f>
        <v>#N/A</v>
      </c>
      <c r="W969" s="271"/>
      <c r="X969" s="271">
        <f t="shared" ca="1" si="73"/>
        <v>0</v>
      </c>
      <c r="Y969" s="271"/>
      <c r="Z969" s="271"/>
      <c r="AB969" s="273" t="str">
        <f t="shared" si="74"/>
        <v/>
      </c>
    </row>
    <row r="970" spans="1:28" s="272" customFormat="1" ht="20">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72"/>
        <v/>
      </c>
      <c r="T970" s="222" t="str">
        <f ca="1">IF(B970="","",IF(ISERROR(MATCH($J970,SorP!$B$1:$B$6230,0)),"",INDIRECT("'SorP'!$A$"&amp;MATCH($J970,SorP!$B$1:$B$6230,0))))</f>
        <v/>
      </c>
      <c r="U970" s="238"/>
      <c r="V970" s="270" t="e">
        <f>IF(C970="",NA(),MATCH($B970&amp;$C970,'Smelter Look-up'!$J:$J,0))</f>
        <v>#N/A</v>
      </c>
      <c r="W970" s="271"/>
      <c r="X970" s="271">
        <f t="shared" ca="1" si="73"/>
        <v>0</v>
      </c>
      <c r="Y970" s="271"/>
      <c r="Z970" s="271"/>
      <c r="AB970" s="273" t="str">
        <f t="shared" si="74"/>
        <v/>
      </c>
    </row>
    <row r="971" spans="1:28" s="272" customFormat="1" ht="20">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72"/>
        <v/>
      </c>
      <c r="T971" s="222" t="str">
        <f ca="1">IF(B971="","",IF(ISERROR(MATCH($J971,SorP!$B$1:$B$6230,0)),"",INDIRECT("'SorP'!$A$"&amp;MATCH($J971,SorP!$B$1:$B$6230,0))))</f>
        <v/>
      </c>
      <c r="U971" s="238"/>
      <c r="V971" s="270" t="e">
        <f>IF(C971="",NA(),MATCH($B971&amp;$C971,'Smelter Look-up'!$J:$J,0))</f>
        <v>#N/A</v>
      </c>
      <c r="W971" s="271"/>
      <c r="X971" s="271">
        <f t="shared" ca="1" si="73"/>
        <v>0</v>
      </c>
      <c r="Y971" s="271"/>
      <c r="Z971" s="271"/>
      <c r="AB971" s="273" t="str">
        <f t="shared" si="74"/>
        <v/>
      </c>
    </row>
    <row r="972" spans="1:28" s="272" customFormat="1" ht="20">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72"/>
        <v/>
      </c>
      <c r="T972" s="222" t="str">
        <f ca="1">IF(B972="","",IF(ISERROR(MATCH($J972,SorP!$B$1:$B$6230,0)),"",INDIRECT("'SorP'!$A$"&amp;MATCH($J972,SorP!$B$1:$B$6230,0))))</f>
        <v/>
      </c>
      <c r="U972" s="238"/>
      <c r="V972" s="270" t="e">
        <f>IF(C972="",NA(),MATCH($B972&amp;$C972,'Smelter Look-up'!$J:$J,0))</f>
        <v>#N/A</v>
      </c>
      <c r="W972" s="271"/>
      <c r="X972" s="271">
        <f t="shared" ca="1" si="73"/>
        <v>0</v>
      </c>
      <c r="Y972" s="271"/>
      <c r="Z972" s="271"/>
      <c r="AB972" s="273" t="str">
        <f t="shared" si="74"/>
        <v/>
      </c>
    </row>
    <row r="973" spans="1:28" s="272" customFormat="1" ht="20">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72"/>
        <v/>
      </c>
      <c r="T973" s="222" t="str">
        <f ca="1">IF(B973="","",IF(ISERROR(MATCH($J973,SorP!$B$1:$B$6230,0)),"",INDIRECT("'SorP'!$A$"&amp;MATCH($J973,SorP!$B$1:$B$6230,0))))</f>
        <v/>
      </c>
      <c r="U973" s="238"/>
      <c r="V973" s="270" t="e">
        <f>IF(C973="",NA(),MATCH($B973&amp;$C973,'Smelter Look-up'!$J:$J,0))</f>
        <v>#N/A</v>
      </c>
      <c r="W973" s="271"/>
      <c r="X973" s="271">
        <f t="shared" ca="1" si="73"/>
        <v>0</v>
      </c>
      <c r="Y973" s="271"/>
      <c r="Z973" s="271"/>
      <c r="AB973" s="273" t="str">
        <f t="shared" si="74"/>
        <v/>
      </c>
    </row>
    <row r="974" spans="1:28" s="272" customFormat="1" ht="20">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72"/>
        <v/>
      </c>
      <c r="T974" s="222" t="str">
        <f ca="1">IF(B974="","",IF(ISERROR(MATCH($J974,SorP!$B$1:$B$6230,0)),"",INDIRECT("'SorP'!$A$"&amp;MATCH($J974,SorP!$B$1:$B$6230,0))))</f>
        <v/>
      </c>
      <c r="U974" s="238"/>
      <c r="V974" s="270" t="e">
        <f>IF(C974="",NA(),MATCH($B974&amp;$C974,'Smelter Look-up'!$J:$J,0))</f>
        <v>#N/A</v>
      </c>
      <c r="W974" s="271"/>
      <c r="X974" s="271">
        <f t="shared" ca="1" si="73"/>
        <v>0</v>
      </c>
      <c r="Y974" s="271"/>
      <c r="Z974" s="271"/>
      <c r="AB974" s="273" t="str">
        <f t="shared" si="74"/>
        <v/>
      </c>
    </row>
    <row r="975" spans="1:28" s="272" customFormat="1" ht="20">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72"/>
        <v/>
      </c>
      <c r="T975" s="222" t="str">
        <f ca="1">IF(B975="","",IF(ISERROR(MATCH($J975,SorP!$B$1:$B$6230,0)),"",INDIRECT("'SorP'!$A$"&amp;MATCH($J975,SorP!$B$1:$B$6230,0))))</f>
        <v/>
      </c>
      <c r="U975" s="238"/>
      <c r="V975" s="270" t="e">
        <f>IF(C975="",NA(),MATCH($B975&amp;$C975,'Smelter Look-up'!$J:$J,0))</f>
        <v>#N/A</v>
      </c>
      <c r="W975" s="271"/>
      <c r="X975" s="271">
        <f t="shared" ca="1" si="73"/>
        <v>0</v>
      </c>
      <c r="Y975" s="271"/>
      <c r="Z975" s="271"/>
      <c r="AB975" s="273" t="str">
        <f t="shared" si="74"/>
        <v/>
      </c>
    </row>
    <row r="976" spans="1:28" s="272" customFormat="1" ht="20">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72"/>
        <v/>
      </c>
      <c r="T976" s="222" t="str">
        <f ca="1">IF(B976="","",IF(ISERROR(MATCH($J976,SorP!$B$1:$B$6230,0)),"",INDIRECT("'SorP'!$A$"&amp;MATCH($J976,SorP!$B$1:$B$6230,0))))</f>
        <v/>
      </c>
      <c r="U976" s="238"/>
      <c r="V976" s="270" t="e">
        <f>IF(C976="",NA(),MATCH($B976&amp;$C976,'Smelter Look-up'!$J:$J,0))</f>
        <v>#N/A</v>
      </c>
      <c r="W976" s="271"/>
      <c r="X976" s="271">
        <f t="shared" ca="1" si="73"/>
        <v>0</v>
      </c>
      <c r="Y976" s="271"/>
      <c r="Z976" s="271"/>
      <c r="AB976" s="273" t="str">
        <f t="shared" si="74"/>
        <v/>
      </c>
    </row>
    <row r="977" spans="1:28" s="272" customFormat="1" ht="20">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ca="1" si="72"/>
        <v/>
      </c>
      <c r="T977" s="222" t="str">
        <f ca="1">IF(B977="","",IF(ISERROR(MATCH($J977,SorP!$B$1:$B$6230,0)),"",INDIRECT("'SorP'!$A$"&amp;MATCH($J977,SorP!$B$1:$B$6230,0))))</f>
        <v/>
      </c>
      <c r="U977" s="238"/>
      <c r="V977" s="270" t="e">
        <f>IF(C977="",NA(),MATCH($B977&amp;$C977,'Smelter Look-up'!$J:$J,0))</f>
        <v>#N/A</v>
      </c>
      <c r="W977" s="271"/>
      <c r="X977" s="271">
        <f t="shared" ca="1" si="73"/>
        <v>0</v>
      </c>
      <c r="Y977" s="271"/>
      <c r="Z977" s="271"/>
      <c r="AB977" s="273" t="str">
        <f t="shared" si="74"/>
        <v/>
      </c>
    </row>
    <row r="978" spans="1:28" s="272" customFormat="1" ht="20">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ca="1" si="72"/>
        <v/>
      </c>
      <c r="T978" s="222" t="str">
        <f ca="1">IF(B978="","",IF(ISERROR(MATCH($J978,SorP!$B$1:$B$6230,0)),"",INDIRECT("'SorP'!$A$"&amp;MATCH($J978,SorP!$B$1:$B$6230,0))))</f>
        <v/>
      </c>
      <c r="U978" s="238"/>
      <c r="V978" s="270" t="e">
        <f>IF(C978="",NA(),MATCH($B978&amp;$C978,'Smelter Look-up'!$J:$J,0))</f>
        <v>#N/A</v>
      </c>
      <c r="W978" s="271"/>
      <c r="X978" s="271">
        <f t="shared" ca="1" si="73"/>
        <v>0</v>
      </c>
      <c r="Y978" s="271"/>
      <c r="Z978" s="271"/>
      <c r="AB978" s="273" t="str">
        <f t="shared" si="74"/>
        <v/>
      </c>
    </row>
    <row r="979" spans="1:28" s="272" customFormat="1" ht="20">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72"/>
        <v/>
      </c>
      <c r="T979" s="222" t="str">
        <f ca="1">IF(B979="","",IF(ISERROR(MATCH($J979,SorP!$B$1:$B$6230,0)),"",INDIRECT("'SorP'!$A$"&amp;MATCH($J979,SorP!$B$1:$B$6230,0))))</f>
        <v/>
      </c>
      <c r="U979" s="238"/>
      <c r="V979" s="270" t="e">
        <f>IF(C979="",NA(),MATCH($B979&amp;$C979,'Smelter Look-up'!$J:$J,0))</f>
        <v>#N/A</v>
      </c>
      <c r="W979" s="271"/>
      <c r="X979" s="271">
        <f t="shared" ca="1" si="73"/>
        <v>0</v>
      </c>
      <c r="Y979" s="271"/>
      <c r="Z979" s="271"/>
      <c r="AB979" s="273" t="str">
        <f t="shared" si="74"/>
        <v/>
      </c>
    </row>
    <row r="980" spans="1:28" s="272" customFormat="1" ht="20">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72"/>
        <v/>
      </c>
      <c r="T980" s="222" t="str">
        <f ca="1">IF(B980="","",IF(ISERROR(MATCH($J980,SorP!$B$1:$B$6230,0)),"",INDIRECT("'SorP'!$A$"&amp;MATCH($J980,SorP!$B$1:$B$6230,0))))</f>
        <v/>
      </c>
      <c r="U980" s="238"/>
      <c r="V980" s="270" t="e">
        <f>IF(C980="",NA(),MATCH($B980&amp;$C980,'Smelter Look-up'!$J:$J,0))</f>
        <v>#N/A</v>
      </c>
      <c r="W980" s="271"/>
      <c r="X980" s="271">
        <f t="shared" ca="1" si="73"/>
        <v>0</v>
      </c>
      <c r="Y980" s="271"/>
      <c r="Z980" s="271"/>
      <c r="AB980" s="273" t="str">
        <f t="shared" si="74"/>
        <v/>
      </c>
    </row>
    <row r="981" spans="1:28" s="272" customFormat="1" ht="20">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ca="1" si="72"/>
        <v/>
      </c>
      <c r="T981" s="222" t="str">
        <f ca="1">IF(B981="","",IF(ISERROR(MATCH($J981,SorP!$B$1:$B$6230,0)),"",INDIRECT("'SorP'!$A$"&amp;MATCH($J981,SorP!$B$1:$B$6230,0))))</f>
        <v/>
      </c>
      <c r="U981" s="238"/>
      <c r="V981" s="270" t="e">
        <f>IF(C981="",NA(),MATCH($B981&amp;$C981,'Smelter Look-up'!$J:$J,0))</f>
        <v>#N/A</v>
      </c>
      <c r="W981" s="271"/>
      <c r="X981" s="271">
        <f t="shared" ca="1" si="73"/>
        <v>0</v>
      </c>
      <c r="Y981" s="271"/>
      <c r="Z981" s="271"/>
      <c r="AB981" s="273" t="str">
        <f t="shared" si="74"/>
        <v/>
      </c>
    </row>
    <row r="982" spans="1:28" s="272" customFormat="1" ht="20">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72"/>
        <v/>
      </c>
      <c r="T982" s="222" t="str">
        <f ca="1">IF(B982="","",IF(ISERROR(MATCH($J982,SorP!$B$1:$B$6230,0)),"",INDIRECT("'SorP'!$A$"&amp;MATCH($J982,SorP!$B$1:$B$6230,0))))</f>
        <v/>
      </c>
      <c r="U982" s="238"/>
      <c r="V982" s="270" t="e">
        <f>IF(C982="",NA(),MATCH($B982&amp;$C982,'Smelter Look-up'!$J:$J,0))</f>
        <v>#N/A</v>
      </c>
      <c r="W982" s="271"/>
      <c r="X982" s="271">
        <f t="shared" ca="1" si="73"/>
        <v>0</v>
      </c>
      <c r="Y982" s="271"/>
      <c r="Z982" s="271"/>
      <c r="AB982" s="273" t="str">
        <f t="shared" si="74"/>
        <v/>
      </c>
    </row>
    <row r="983" spans="1:28" s="272" customFormat="1" ht="20">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ca="1" si="72"/>
        <v/>
      </c>
      <c r="T983" s="222" t="str">
        <f ca="1">IF(B983="","",IF(ISERROR(MATCH($J983,SorP!$B$1:$B$6230,0)),"",INDIRECT("'SorP'!$A$"&amp;MATCH($J983,SorP!$B$1:$B$6230,0))))</f>
        <v/>
      </c>
      <c r="U983" s="238"/>
      <c r="V983" s="270" t="e">
        <f>IF(C983="",NA(),MATCH($B983&amp;$C983,'Smelter Look-up'!$J:$J,0))</f>
        <v>#N/A</v>
      </c>
      <c r="W983" s="271"/>
      <c r="X983" s="271">
        <f t="shared" ca="1" si="73"/>
        <v>0</v>
      </c>
      <c r="Y983" s="271"/>
      <c r="Z983" s="271"/>
      <c r="AB983" s="273" t="str">
        <f t="shared" si="74"/>
        <v/>
      </c>
    </row>
    <row r="984" spans="1:28" s="272" customFormat="1" ht="20">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72"/>
        <v/>
      </c>
      <c r="T984" s="222" t="str">
        <f ca="1">IF(B984="","",IF(ISERROR(MATCH($J984,SorP!$B$1:$B$6230,0)),"",INDIRECT("'SorP'!$A$"&amp;MATCH($J984,SorP!$B$1:$B$6230,0))))</f>
        <v/>
      </c>
      <c r="U984" s="238"/>
      <c r="V984" s="270" t="e">
        <f>IF(C984="",NA(),MATCH($B984&amp;$C984,'Smelter Look-up'!$J:$J,0))</f>
        <v>#N/A</v>
      </c>
      <c r="W984" s="271"/>
      <c r="X984" s="271">
        <f t="shared" ca="1" si="73"/>
        <v>0</v>
      </c>
      <c r="Y984" s="271"/>
      <c r="Z984" s="271"/>
      <c r="AB984" s="273" t="str">
        <f t="shared" si="74"/>
        <v/>
      </c>
    </row>
    <row r="985" spans="1:28" s="272" customFormat="1" ht="20">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72"/>
        <v/>
      </c>
      <c r="T985" s="222" t="str">
        <f ca="1">IF(B985="","",IF(ISERROR(MATCH($J985,SorP!$B$1:$B$6230,0)),"",INDIRECT("'SorP'!$A$"&amp;MATCH($J985,SorP!$B$1:$B$6230,0))))</f>
        <v/>
      </c>
      <c r="U985" s="238"/>
      <c r="V985" s="270" t="e">
        <f>IF(C985="",NA(),MATCH($B985&amp;$C985,'Smelter Look-up'!$J:$J,0))</f>
        <v>#N/A</v>
      </c>
      <c r="W985" s="271"/>
      <c r="X985" s="271">
        <f t="shared" ca="1" si="73"/>
        <v>0</v>
      </c>
      <c r="Y985" s="271"/>
      <c r="Z985" s="271"/>
      <c r="AB985" s="273" t="str">
        <f t="shared" si="74"/>
        <v/>
      </c>
    </row>
    <row r="986" spans="1:28" s="272" customFormat="1" ht="20">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72"/>
        <v/>
      </c>
      <c r="T986" s="222" t="str">
        <f ca="1">IF(B986="","",IF(ISERROR(MATCH($J986,SorP!$B$1:$B$6230,0)),"",INDIRECT("'SorP'!$A$"&amp;MATCH($J986,SorP!$B$1:$B$6230,0))))</f>
        <v/>
      </c>
      <c r="U986" s="238"/>
      <c r="V986" s="270" t="e">
        <f>IF(C986="",NA(),MATCH($B986&amp;$C986,'Smelter Look-up'!$J:$J,0))</f>
        <v>#N/A</v>
      </c>
      <c r="W986" s="271"/>
      <c r="X986" s="271">
        <f t="shared" ca="1" si="73"/>
        <v>0</v>
      </c>
      <c r="Y986" s="271"/>
      <c r="Z986" s="271"/>
      <c r="AB986" s="273" t="str">
        <f t="shared" si="74"/>
        <v/>
      </c>
    </row>
    <row r="987" spans="1:28" s="272" customFormat="1" ht="20">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ref="S987:S1017" ca="1" si="75">IF(B987="","",IF(ISERROR(MATCH($E987,CL,0)),"Unknown",INDIRECT("'C'!$A$"&amp;MATCH($E987,CL,0)+1)))</f>
        <v/>
      </c>
      <c r="T987" s="222" t="str">
        <f ca="1">IF(B987="","",IF(ISERROR(MATCH($J987,SorP!$B$1:$B$6230,0)),"",INDIRECT("'SorP'!$A$"&amp;MATCH($J987,SorP!$B$1:$B$6230,0))))</f>
        <v/>
      </c>
      <c r="U987" s="238"/>
      <c r="V987" s="270" t="e">
        <f>IF(C987="",NA(),MATCH($B987&amp;$C987,'Smelter Look-up'!$J:$J,0))</f>
        <v>#N/A</v>
      </c>
      <c r="W987" s="271"/>
      <c r="X987" s="271">
        <f t="shared" ref="X987:X1017" ca="1" si="76">IF(AND(C987="Smelter not listed",OR(LEN(D987)=0,LEN(E987)=0)),1,0)</f>
        <v>0</v>
      </c>
      <c r="Y987" s="271"/>
      <c r="Z987" s="271"/>
      <c r="AB987" s="273" t="str">
        <f t="shared" ref="AB987:AB1017" si="77">B987&amp;C987</f>
        <v/>
      </c>
    </row>
    <row r="988" spans="1:28" s="272" customFormat="1" ht="20">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ca="1" si="75"/>
        <v/>
      </c>
      <c r="T988" s="222" t="str">
        <f ca="1">IF(B988="","",IF(ISERROR(MATCH($J988,SorP!$B$1:$B$6230,0)),"",INDIRECT("'SorP'!$A$"&amp;MATCH($J988,SorP!$B$1:$B$6230,0))))</f>
        <v/>
      </c>
      <c r="U988" s="238"/>
      <c r="V988" s="270" t="e">
        <f>IF(C988="",NA(),MATCH($B988&amp;$C988,'Smelter Look-up'!$J:$J,0))</f>
        <v>#N/A</v>
      </c>
      <c r="W988" s="271"/>
      <c r="X988" s="271">
        <f t="shared" ca="1" si="76"/>
        <v>0</v>
      </c>
      <c r="Y988" s="271"/>
      <c r="Z988" s="271"/>
      <c r="AB988" s="273" t="str">
        <f t="shared" si="77"/>
        <v/>
      </c>
    </row>
    <row r="989" spans="1:28" s="272" customFormat="1" ht="20">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75"/>
        <v/>
      </c>
      <c r="T989" s="222" t="str">
        <f ca="1">IF(B989="","",IF(ISERROR(MATCH($J989,SorP!$B$1:$B$6230,0)),"",INDIRECT("'SorP'!$A$"&amp;MATCH($J989,SorP!$B$1:$B$6230,0))))</f>
        <v/>
      </c>
      <c r="U989" s="238"/>
      <c r="V989" s="270" t="e">
        <f>IF(C989="",NA(),MATCH($B989&amp;$C989,'Smelter Look-up'!$J:$J,0))</f>
        <v>#N/A</v>
      </c>
      <c r="W989" s="271"/>
      <c r="X989" s="271">
        <f t="shared" ca="1" si="76"/>
        <v>0</v>
      </c>
      <c r="Y989" s="271"/>
      <c r="Z989" s="271"/>
      <c r="AB989" s="273" t="str">
        <f t="shared" si="77"/>
        <v/>
      </c>
    </row>
    <row r="990" spans="1:28" s="272" customFormat="1" ht="20">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75"/>
        <v/>
      </c>
      <c r="T990" s="222" t="str">
        <f ca="1">IF(B990="","",IF(ISERROR(MATCH($J990,SorP!$B$1:$B$6230,0)),"",INDIRECT("'SorP'!$A$"&amp;MATCH($J990,SorP!$B$1:$B$6230,0))))</f>
        <v/>
      </c>
      <c r="U990" s="238"/>
      <c r="V990" s="270" t="e">
        <f>IF(C990="",NA(),MATCH($B990&amp;$C990,'Smelter Look-up'!$J:$J,0))</f>
        <v>#N/A</v>
      </c>
      <c r="W990" s="271"/>
      <c r="X990" s="271">
        <f t="shared" ca="1" si="76"/>
        <v>0</v>
      </c>
      <c r="Y990" s="271"/>
      <c r="Z990" s="271"/>
      <c r="AB990" s="273" t="str">
        <f t="shared" si="77"/>
        <v/>
      </c>
    </row>
    <row r="991" spans="1:28" s="272" customFormat="1" ht="20">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75"/>
        <v/>
      </c>
      <c r="T991" s="222" t="str">
        <f ca="1">IF(B991="","",IF(ISERROR(MATCH($J991,SorP!$B$1:$B$6230,0)),"",INDIRECT("'SorP'!$A$"&amp;MATCH($J991,SorP!$B$1:$B$6230,0))))</f>
        <v/>
      </c>
      <c r="U991" s="238"/>
      <c r="V991" s="270" t="e">
        <f>IF(C991="",NA(),MATCH($B991&amp;$C991,'Smelter Look-up'!$J:$J,0))</f>
        <v>#N/A</v>
      </c>
      <c r="W991" s="271"/>
      <c r="X991" s="271">
        <f t="shared" ca="1" si="76"/>
        <v>0</v>
      </c>
      <c r="Y991" s="271"/>
      <c r="Z991" s="271"/>
      <c r="AB991" s="273" t="str">
        <f t="shared" si="77"/>
        <v/>
      </c>
    </row>
    <row r="992" spans="1:28" s="272" customFormat="1" ht="20">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75"/>
        <v/>
      </c>
      <c r="T992" s="222" t="str">
        <f ca="1">IF(B992="","",IF(ISERROR(MATCH($J992,SorP!$B$1:$B$6230,0)),"",INDIRECT("'SorP'!$A$"&amp;MATCH($J992,SorP!$B$1:$B$6230,0))))</f>
        <v/>
      </c>
      <c r="U992" s="238"/>
      <c r="V992" s="270" t="e">
        <f>IF(C992="",NA(),MATCH($B992&amp;$C992,'Smelter Look-up'!$J:$J,0))</f>
        <v>#N/A</v>
      </c>
      <c r="W992" s="271"/>
      <c r="X992" s="271">
        <f t="shared" ca="1" si="76"/>
        <v>0</v>
      </c>
      <c r="Y992" s="271"/>
      <c r="Z992" s="271"/>
      <c r="AB992" s="273" t="str">
        <f t="shared" si="77"/>
        <v/>
      </c>
    </row>
    <row r="993" spans="1:28" s="272" customFormat="1" ht="20">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75"/>
        <v/>
      </c>
      <c r="T993" s="222" t="str">
        <f ca="1">IF(B993="","",IF(ISERROR(MATCH($J993,SorP!$B$1:$B$6230,0)),"",INDIRECT("'SorP'!$A$"&amp;MATCH($J993,SorP!$B$1:$B$6230,0))))</f>
        <v/>
      </c>
      <c r="U993" s="238"/>
      <c r="V993" s="270" t="e">
        <f>IF(C993="",NA(),MATCH($B993&amp;$C993,'Smelter Look-up'!$J:$J,0))</f>
        <v>#N/A</v>
      </c>
      <c r="W993" s="271"/>
      <c r="X993" s="271">
        <f t="shared" ca="1" si="76"/>
        <v>0</v>
      </c>
      <c r="Y993" s="271"/>
      <c r="Z993" s="271"/>
      <c r="AB993" s="273" t="str">
        <f t="shared" si="77"/>
        <v/>
      </c>
    </row>
    <row r="994" spans="1:28" s="272" customFormat="1" ht="20">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75"/>
        <v/>
      </c>
      <c r="T994" s="222" t="str">
        <f ca="1">IF(B994="","",IF(ISERROR(MATCH($J994,SorP!$B$1:$B$6230,0)),"",INDIRECT("'SorP'!$A$"&amp;MATCH($J994,SorP!$B$1:$B$6230,0))))</f>
        <v/>
      </c>
      <c r="U994" s="238"/>
      <c r="V994" s="270" t="e">
        <f>IF(C994="",NA(),MATCH($B994&amp;$C994,'Smelter Look-up'!$J:$J,0))</f>
        <v>#N/A</v>
      </c>
      <c r="W994" s="271"/>
      <c r="X994" s="271">
        <f t="shared" ca="1" si="76"/>
        <v>0</v>
      </c>
      <c r="Y994" s="271"/>
      <c r="Z994" s="271"/>
      <c r="AB994" s="273" t="str">
        <f t="shared" si="77"/>
        <v/>
      </c>
    </row>
    <row r="995" spans="1:28" s="272" customFormat="1" ht="20">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75"/>
        <v/>
      </c>
      <c r="T995" s="222" t="str">
        <f ca="1">IF(B995="","",IF(ISERROR(MATCH($J995,SorP!$B$1:$B$6230,0)),"",INDIRECT("'SorP'!$A$"&amp;MATCH($J995,SorP!$B$1:$B$6230,0))))</f>
        <v/>
      </c>
      <c r="U995" s="238"/>
      <c r="V995" s="270" t="e">
        <f>IF(C995="",NA(),MATCH($B995&amp;$C995,'Smelter Look-up'!$J:$J,0))</f>
        <v>#N/A</v>
      </c>
      <c r="W995" s="271"/>
      <c r="X995" s="271">
        <f t="shared" ca="1" si="76"/>
        <v>0</v>
      </c>
      <c r="Y995" s="271"/>
      <c r="Z995" s="271"/>
      <c r="AB995" s="273" t="str">
        <f t="shared" si="77"/>
        <v/>
      </c>
    </row>
    <row r="996" spans="1:28" s="272" customFormat="1" ht="20">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75"/>
        <v/>
      </c>
      <c r="T996" s="222" t="str">
        <f ca="1">IF(B996="","",IF(ISERROR(MATCH($J996,SorP!$B$1:$B$6230,0)),"",INDIRECT("'SorP'!$A$"&amp;MATCH($J996,SorP!$B$1:$B$6230,0))))</f>
        <v/>
      </c>
      <c r="U996" s="238"/>
      <c r="V996" s="270" t="e">
        <f>IF(C996="",NA(),MATCH($B996&amp;$C996,'Smelter Look-up'!$J:$J,0))</f>
        <v>#N/A</v>
      </c>
      <c r="W996" s="271"/>
      <c r="X996" s="271">
        <f t="shared" ca="1" si="76"/>
        <v>0</v>
      </c>
      <c r="Y996" s="271"/>
      <c r="Z996" s="271"/>
      <c r="AB996" s="273" t="str">
        <f t="shared" si="77"/>
        <v/>
      </c>
    </row>
    <row r="997" spans="1:28" s="272" customFormat="1" ht="20">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75"/>
        <v/>
      </c>
      <c r="T997" s="222" t="str">
        <f ca="1">IF(B997="","",IF(ISERROR(MATCH($J997,SorP!$B$1:$B$6230,0)),"",INDIRECT("'SorP'!$A$"&amp;MATCH($J997,SorP!$B$1:$B$6230,0))))</f>
        <v/>
      </c>
      <c r="U997" s="238"/>
      <c r="V997" s="270" t="e">
        <f>IF(C997="",NA(),MATCH($B997&amp;$C997,'Smelter Look-up'!$J:$J,0))</f>
        <v>#N/A</v>
      </c>
      <c r="W997" s="271"/>
      <c r="X997" s="271">
        <f t="shared" ca="1" si="76"/>
        <v>0</v>
      </c>
      <c r="Y997" s="271"/>
      <c r="Z997" s="271"/>
      <c r="AB997" s="273" t="str">
        <f t="shared" si="77"/>
        <v/>
      </c>
    </row>
    <row r="998" spans="1:28" s="272" customFormat="1" ht="20">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75"/>
        <v/>
      </c>
      <c r="T998" s="222" t="str">
        <f ca="1">IF(B998="","",IF(ISERROR(MATCH($J998,SorP!$B$1:$B$6230,0)),"",INDIRECT("'SorP'!$A$"&amp;MATCH($J998,SorP!$B$1:$B$6230,0))))</f>
        <v/>
      </c>
      <c r="U998" s="238"/>
      <c r="V998" s="270" t="e">
        <f>IF(C998="",NA(),MATCH($B998&amp;$C998,'Smelter Look-up'!$J:$J,0))</f>
        <v>#N/A</v>
      </c>
      <c r="W998" s="271"/>
      <c r="X998" s="271">
        <f t="shared" ca="1" si="76"/>
        <v>0</v>
      </c>
      <c r="Y998" s="271"/>
      <c r="Z998" s="271"/>
      <c r="AB998" s="273" t="str">
        <f t="shared" si="77"/>
        <v/>
      </c>
    </row>
    <row r="999" spans="1:28" s="272" customFormat="1" ht="20">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75"/>
        <v/>
      </c>
      <c r="T999" s="222" t="str">
        <f ca="1">IF(B999="","",IF(ISERROR(MATCH($J999,SorP!$B$1:$B$6230,0)),"",INDIRECT("'SorP'!$A$"&amp;MATCH($J999,SorP!$B$1:$B$6230,0))))</f>
        <v/>
      </c>
      <c r="U999" s="238"/>
      <c r="V999" s="270" t="e">
        <f>IF(C999="",NA(),MATCH($B999&amp;$C999,'Smelter Look-up'!$J:$J,0))</f>
        <v>#N/A</v>
      </c>
      <c r="W999" s="271"/>
      <c r="X999" s="271">
        <f t="shared" ca="1" si="76"/>
        <v>0</v>
      </c>
      <c r="Y999" s="271"/>
      <c r="Z999" s="271"/>
      <c r="AB999" s="273" t="str">
        <f t="shared" si="77"/>
        <v/>
      </c>
    </row>
    <row r="1000" spans="1:28" s="272" customFormat="1" ht="20">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75"/>
        <v/>
      </c>
      <c r="T1000" s="222" t="str">
        <f ca="1">IF(B1000="","",IF(ISERROR(MATCH($J1000,SorP!$B$1:$B$6230,0)),"",INDIRECT("'SorP'!$A$"&amp;MATCH($J1000,SorP!$B$1:$B$6230,0))))</f>
        <v/>
      </c>
      <c r="U1000" s="238"/>
      <c r="V1000" s="270" t="e">
        <f>IF(C1000="",NA(),MATCH($B1000&amp;$C1000,'Smelter Look-up'!$J:$J,0))</f>
        <v>#N/A</v>
      </c>
      <c r="W1000" s="271"/>
      <c r="X1000" s="271">
        <f t="shared" ca="1" si="76"/>
        <v>0</v>
      </c>
      <c r="Y1000" s="271"/>
      <c r="Z1000" s="271"/>
      <c r="AB1000" s="273" t="str">
        <f t="shared" si="77"/>
        <v/>
      </c>
    </row>
    <row r="1001" spans="1:28" s="272" customFormat="1" ht="20">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75"/>
        <v/>
      </c>
      <c r="T1001" s="222" t="str">
        <f ca="1">IF(B1001="","",IF(ISERROR(MATCH($J1001,SorP!$B$1:$B$6230,0)),"",INDIRECT("'SorP'!$A$"&amp;MATCH($J1001,SorP!$B$1:$B$6230,0))))</f>
        <v/>
      </c>
      <c r="U1001" s="238"/>
      <c r="V1001" s="270" t="e">
        <f>IF(C1001="",NA(),MATCH($B1001&amp;$C1001,'Smelter Look-up'!$J:$J,0))</f>
        <v>#N/A</v>
      </c>
      <c r="W1001" s="271"/>
      <c r="X1001" s="271">
        <f t="shared" ca="1" si="76"/>
        <v>0</v>
      </c>
      <c r="Y1001" s="271"/>
      <c r="Z1001" s="271"/>
      <c r="AB1001" s="273" t="str">
        <f t="shared" si="77"/>
        <v/>
      </c>
    </row>
    <row r="1002" spans="1:28" s="272" customFormat="1" ht="20">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75"/>
        <v/>
      </c>
      <c r="T1002" s="222" t="str">
        <f ca="1">IF(B1002="","",IF(ISERROR(MATCH($J1002,SorP!$B$1:$B$6230,0)),"",INDIRECT("'SorP'!$A$"&amp;MATCH($J1002,SorP!$B$1:$B$6230,0))))</f>
        <v/>
      </c>
      <c r="U1002" s="238"/>
      <c r="V1002" s="270" t="e">
        <f>IF(C1002="",NA(),MATCH($B1002&amp;$C1002,'Smelter Look-up'!$J:$J,0))</f>
        <v>#N/A</v>
      </c>
      <c r="W1002" s="271"/>
      <c r="X1002" s="271">
        <f t="shared" ca="1" si="76"/>
        <v>0</v>
      </c>
      <c r="Y1002" s="271"/>
      <c r="Z1002" s="271"/>
      <c r="AB1002" s="273" t="str">
        <f t="shared" si="77"/>
        <v/>
      </c>
    </row>
    <row r="1003" spans="1:28" s="272" customFormat="1" ht="20">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75"/>
        <v/>
      </c>
      <c r="T1003" s="222" t="str">
        <f ca="1">IF(B1003="","",IF(ISERROR(MATCH($J1003,SorP!$B$1:$B$6230,0)),"",INDIRECT("'SorP'!$A$"&amp;MATCH($J1003,SorP!$B$1:$B$6230,0))))</f>
        <v/>
      </c>
      <c r="U1003" s="238"/>
      <c r="V1003" s="270" t="e">
        <f>IF(C1003="",NA(),MATCH($B1003&amp;$C1003,'Smelter Look-up'!$J:$J,0))</f>
        <v>#N/A</v>
      </c>
      <c r="W1003" s="271"/>
      <c r="X1003" s="271">
        <f t="shared" ca="1" si="76"/>
        <v>0</v>
      </c>
      <c r="Y1003" s="271"/>
      <c r="Z1003" s="271"/>
      <c r="AB1003" s="273" t="str">
        <f t="shared" si="77"/>
        <v/>
      </c>
    </row>
    <row r="1004" spans="1:28" s="272" customFormat="1" ht="20">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75"/>
        <v/>
      </c>
      <c r="T1004" s="222" t="str">
        <f ca="1">IF(B1004="","",IF(ISERROR(MATCH($J1004,SorP!$B$1:$B$6230,0)),"",INDIRECT("'SorP'!$A$"&amp;MATCH($J1004,SorP!$B$1:$B$6230,0))))</f>
        <v/>
      </c>
      <c r="U1004" s="238"/>
      <c r="V1004" s="270" t="e">
        <f>IF(C1004="",NA(),MATCH($B1004&amp;$C1004,'Smelter Look-up'!$J:$J,0))</f>
        <v>#N/A</v>
      </c>
      <c r="W1004" s="271"/>
      <c r="X1004" s="271">
        <f t="shared" ca="1" si="76"/>
        <v>0</v>
      </c>
      <c r="Y1004" s="271"/>
      <c r="Z1004" s="271"/>
      <c r="AB1004" s="273" t="str">
        <f t="shared" si="77"/>
        <v/>
      </c>
    </row>
    <row r="1005" spans="1:28" s="272" customFormat="1" ht="20">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75"/>
        <v/>
      </c>
      <c r="T1005" s="222" t="str">
        <f ca="1">IF(B1005="","",IF(ISERROR(MATCH($J1005,SorP!$B$1:$B$6230,0)),"",INDIRECT("'SorP'!$A$"&amp;MATCH($J1005,SorP!$B$1:$B$6230,0))))</f>
        <v/>
      </c>
      <c r="U1005" s="238"/>
      <c r="V1005" s="270" t="e">
        <f>IF(C1005="",NA(),MATCH($B1005&amp;$C1005,'Smelter Look-up'!$J:$J,0))</f>
        <v>#N/A</v>
      </c>
      <c r="W1005" s="271"/>
      <c r="X1005" s="271">
        <f t="shared" ca="1" si="76"/>
        <v>0</v>
      </c>
      <c r="Y1005" s="271"/>
      <c r="Z1005" s="271"/>
      <c r="AB1005" s="273" t="str">
        <f t="shared" si="77"/>
        <v/>
      </c>
    </row>
    <row r="1006" spans="1:28" s="272" customFormat="1" ht="20">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75"/>
        <v/>
      </c>
      <c r="T1006" s="222" t="str">
        <f ca="1">IF(B1006="","",IF(ISERROR(MATCH($J1006,SorP!$B$1:$B$6230,0)),"",INDIRECT("'SorP'!$A$"&amp;MATCH($J1006,SorP!$B$1:$B$6230,0))))</f>
        <v/>
      </c>
      <c r="U1006" s="238"/>
      <c r="V1006" s="270" t="e">
        <f>IF(C1006="",NA(),MATCH($B1006&amp;$C1006,'Smelter Look-up'!$J:$J,0))</f>
        <v>#N/A</v>
      </c>
      <c r="W1006" s="271"/>
      <c r="X1006" s="271">
        <f t="shared" ca="1" si="76"/>
        <v>0</v>
      </c>
      <c r="Y1006" s="271"/>
      <c r="Z1006" s="271"/>
      <c r="AB1006" s="273" t="str">
        <f t="shared" si="77"/>
        <v/>
      </c>
    </row>
    <row r="1007" spans="1:28" s="272" customFormat="1" ht="20">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75"/>
        <v/>
      </c>
      <c r="T1007" s="222" t="str">
        <f ca="1">IF(B1007="","",IF(ISERROR(MATCH($J1007,SorP!$B$1:$B$6230,0)),"",INDIRECT("'SorP'!$A$"&amp;MATCH($J1007,SorP!$B$1:$B$6230,0))))</f>
        <v/>
      </c>
      <c r="U1007" s="238"/>
      <c r="V1007" s="270" t="e">
        <f>IF(C1007="",NA(),MATCH($B1007&amp;$C1007,'Smelter Look-up'!$J:$J,0))</f>
        <v>#N/A</v>
      </c>
      <c r="W1007" s="271"/>
      <c r="X1007" s="271">
        <f t="shared" ca="1" si="76"/>
        <v>0</v>
      </c>
      <c r="Y1007" s="271"/>
      <c r="Z1007" s="271"/>
      <c r="AB1007" s="273" t="str">
        <f t="shared" si="77"/>
        <v/>
      </c>
    </row>
    <row r="1008" spans="1:28" s="272" customFormat="1" ht="20">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75"/>
        <v/>
      </c>
      <c r="T1008" s="222" t="str">
        <f ca="1">IF(B1008="","",IF(ISERROR(MATCH($J1008,SorP!$B$1:$B$6230,0)),"",INDIRECT("'SorP'!$A$"&amp;MATCH($J1008,SorP!$B$1:$B$6230,0))))</f>
        <v/>
      </c>
      <c r="U1008" s="238"/>
      <c r="V1008" s="270" t="e">
        <f>IF(C1008="",NA(),MATCH($B1008&amp;$C1008,'Smelter Look-up'!$J:$J,0))</f>
        <v>#N/A</v>
      </c>
      <c r="W1008" s="271"/>
      <c r="X1008" s="271">
        <f t="shared" ca="1" si="76"/>
        <v>0</v>
      </c>
      <c r="Y1008" s="271"/>
      <c r="Z1008" s="271"/>
      <c r="AB1008" s="273" t="str">
        <f t="shared" si="77"/>
        <v/>
      </c>
    </row>
    <row r="1009" spans="1:28" s="272" customFormat="1" ht="20">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75"/>
        <v/>
      </c>
      <c r="T1009" s="222" t="str">
        <f ca="1">IF(B1009="","",IF(ISERROR(MATCH($J1009,SorP!$B$1:$B$6230,0)),"",INDIRECT("'SorP'!$A$"&amp;MATCH($J1009,SorP!$B$1:$B$6230,0))))</f>
        <v/>
      </c>
      <c r="U1009" s="238"/>
      <c r="V1009" s="270" t="e">
        <f>IF(C1009="",NA(),MATCH($B1009&amp;$C1009,'Smelter Look-up'!$J:$J,0))</f>
        <v>#N/A</v>
      </c>
      <c r="W1009" s="271"/>
      <c r="X1009" s="271">
        <f t="shared" ca="1" si="76"/>
        <v>0</v>
      </c>
      <c r="Y1009" s="271"/>
      <c r="Z1009" s="271"/>
      <c r="AB1009" s="273" t="str">
        <f t="shared" si="77"/>
        <v/>
      </c>
    </row>
    <row r="1010" spans="1:28" s="272" customFormat="1" ht="20">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ca="1" si="75"/>
        <v/>
      </c>
      <c r="T1010" s="222" t="str">
        <f ca="1">IF(B1010="","",IF(ISERROR(MATCH($J1010,SorP!$B$1:$B$6230,0)),"",INDIRECT("'SorP'!$A$"&amp;MATCH($J1010,SorP!$B$1:$B$6230,0))))</f>
        <v/>
      </c>
      <c r="U1010" s="238"/>
      <c r="V1010" s="270" t="e">
        <f>IF(C1010="",NA(),MATCH($B1010&amp;$C1010,'Smelter Look-up'!$J:$J,0))</f>
        <v>#N/A</v>
      </c>
      <c r="W1010" s="271"/>
      <c r="X1010" s="271">
        <f t="shared" ca="1" si="76"/>
        <v>0</v>
      </c>
      <c r="Y1010" s="271"/>
      <c r="Z1010" s="271"/>
      <c r="AB1010" s="273" t="str">
        <f t="shared" si="77"/>
        <v/>
      </c>
    </row>
    <row r="1011" spans="1:28" s="272" customFormat="1" ht="20">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75"/>
        <v/>
      </c>
      <c r="T1011" s="222" t="str">
        <f ca="1">IF(B1011="","",IF(ISERROR(MATCH($J1011,SorP!$B$1:$B$6230,0)),"",INDIRECT("'SorP'!$A$"&amp;MATCH($J1011,SorP!$B$1:$B$6230,0))))</f>
        <v/>
      </c>
      <c r="U1011" s="238"/>
      <c r="V1011" s="270" t="e">
        <f>IF(C1011="",NA(),MATCH($B1011&amp;$C1011,'Smelter Look-up'!$J:$J,0))</f>
        <v>#N/A</v>
      </c>
      <c r="W1011" s="271"/>
      <c r="X1011" s="271">
        <f t="shared" ca="1" si="76"/>
        <v>0</v>
      </c>
      <c r="Y1011" s="271"/>
      <c r="Z1011" s="271"/>
      <c r="AB1011" s="273" t="str">
        <f t="shared" si="77"/>
        <v/>
      </c>
    </row>
    <row r="1012" spans="1:28" s="272" customFormat="1" ht="20">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ca="1" si="75"/>
        <v/>
      </c>
      <c r="T1012" s="222" t="str">
        <f ca="1">IF(B1012="","",IF(ISERROR(MATCH($J1012,SorP!$B$1:$B$6230,0)),"",INDIRECT("'SorP'!$A$"&amp;MATCH($J1012,SorP!$B$1:$B$6230,0))))</f>
        <v/>
      </c>
      <c r="U1012" s="238"/>
      <c r="V1012" s="270" t="e">
        <f>IF(C1012="",NA(),MATCH($B1012&amp;$C1012,'Smelter Look-up'!$J:$J,0))</f>
        <v>#N/A</v>
      </c>
      <c r="W1012" s="271"/>
      <c r="X1012" s="271">
        <f t="shared" ca="1" si="76"/>
        <v>0</v>
      </c>
      <c r="Y1012" s="271"/>
      <c r="Z1012" s="271"/>
      <c r="AB1012" s="273" t="str">
        <f t="shared" si="77"/>
        <v/>
      </c>
    </row>
    <row r="1013" spans="1:28" s="272" customFormat="1" ht="20">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ca="1" si="75"/>
        <v/>
      </c>
      <c r="T1013" s="222" t="str">
        <f ca="1">IF(B1013="","",IF(ISERROR(MATCH($J1013,SorP!$B$1:$B$6230,0)),"",INDIRECT("'SorP'!$A$"&amp;MATCH($J1013,SorP!$B$1:$B$6230,0))))</f>
        <v/>
      </c>
      <c r="U1013" s="238"/>
      <c r="V1013" s="270" t="e">
        <f>IF(C1013="",NA(),MATCH($B1013&amp;$C1013,'Smelter Look-up'!$J:$J,0))</f>
        <v>#N/A</v>
      </c>
      <c r="W1013" s="271"/>
      <c r="X1013" s="271">
        <f t="shared" ca="1" si="76"/>
        <v>0</v>
      </c>
      <c r="Y1013" s="271"/>
      <c r="Z1013" s="271"/>
      <c r="AB1013" s="273" t="str">
        <f t="shared" si="77"/>
        <v/>
      </c>
    </row>
    <row r="1014" spans="1:28" s="272" customFormat="1" ht="20">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ca="1" si="75"/>
        <v/>
      </c>
      <c r="T1014" s="222" t="str">
        <f ca="1">IF(B1014="","",IF(ISERROR(MATCH($J1014,SorP!$B$1:$B$6230,0)),"",INDIRECT("'SorP'!$A$"&amp;MATCH($J1014,SorP!$B$1:$B$6230,0))))</f>
        <v/>
      </c>
      <c r="U1014" s="238"/>
      <c r="V1014" s="270" t="e">
        <f>IF(C1014="",NA(),MATCH($B1014&amp;$C1014,'Smelter Look-up'!$J:$J,0))</f>
        <v>#N/A</v>
      </c>
      <c r="W1014" s="271"/>
      <c r="X1014" s="271">
        <f t="shared" ca="1" si="76"/>
        <v>0</v>
      </c>
      <c r="Y1014" s="271"/>
      <c r="Z1014" s="271"/>
      <c r="AB1014" s="273" t="str">
        <f t="shared" si="77"/>
        <v/>
      </c>
    </row>
    <row r="1015" spans="1:28" s="272" customFormat="1" ht="20">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ca="1" si="75"/>
        <v/>
      </c>
      <c r="T1015" s="222" t="str">
        <f ca="1">IF(B1015="","",IF(ISERROR(MATCH($J1015,SorP!$B$1:$B$6230,0)),"",INDIRECT("'SorP'!$A$"&amp;MATCH($J1015,SorP!$B$1:$B$6230,0))))</f>
        <v/>
      </c>
      <c r="U1015" s="238"/>
      <c r="V1015" s="270" t="e">
        <f>IF(C1015="",NA(),MATCH($B1015&amp;$C1015,'Smelter Look-up'!$J:$J,0))</f>
        <v>#N/A</v>
      </c>
      <c r="W1015" s="271"/>
      <c r="X1015" s="271">
        <f t="shared" ca="1" si="76"/>
        <v>0</v>
      </c>
      <c r="Y1015" s="271"/>
      <c r="Z1015" s="271"/>
      <c r="AB1015" s="273" t="str">
        <f t="shared" si="77"/>
        <v/>
      </c>
    </row>
    <row r="1016" spans="1:28" s="272" customFormat="1" ht="20">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75"/>
        <v/>
      </c>
      <c r="T1016" s="222" t="str">
        <f ca="1">IF(B1016="","",IF(ISERROR(MATCH($J1016,SorP!$B$1:$B$6230,0)),"",INDIRECT("'SorP'!$A$"&amp;MATCH($J1016,SorP!$B$1:$B$6230,0))))</f>
        <v/>
      </c>
      <c r="U1016" s="238"/>
      <c r="V1016" s="270" t="e">
        <f>IF(C1016="",NA(),MATCH($B1016&amp;$C1016,'Smelter Look-up'!$J:$J,0))</f>
        <v>#N/A</v>
      </c>
      <c r="W1016" s="271"/>
      <c r="X1016" s="271">
        <f t="shared" ca="1" si="76"/>
        <v>0</v>
      </c>
      <c r="Y1016" s="271"/>
      <c r="Z1016" s="271"/>
      <c r="AB1016" s="273" t="str">
        <f t="shared" si="77"/>
        <v/>
      </c>
    </row>
    <row r="1017" spans="1:28" s="272" customFormat="1" ht="20">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75"/>
        <v/>
      </c>
      <c r="T1017" s="222" t="str">
        <f ca="1">IF(B1017="","",IF(ISERROR(MATCH($J1017,SorP!$B$1:$B$6230,0)),"",INDIRECT("'SorP'!$A$"&amp;MATCH($J1017,SorP!$B$1:$B$6230,0))))</f>
        <v/>
      </c>
      <c r="U1017" s="238"/>
      <c r="V1017" s="270" t="e">
        <f>IF(C1017="",NA(),MATCH($B1017&amp;$C1017,'Smelter Look-up'!$J:$J,0))</f>
        <v>#N/A</v>
      </c>
      <c r="W1017" s="271"/>
      <c r="X1017" s="271">
        <f t="shared" ca="1" si="76"/>
        <v>0</v>
      </c>
      <c r="Y1017" s="271"/>
      <c r="Z1017" s="271"/>
      <c r="AB1017" s="273" t="str">
        <f t="shared" si="77"/>
        <v/>
      </c>
    </row>
    <row r="1018" spans="1:28" s="272" customFormat="1" ht="20">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ref="S1018" ca="1" si="78">IF(B1018="","",IF(ISERROR(MATCH($E1018,CL,0)),"Unknown",INDIRECT("'C'!$A$"&amp;MATCH($E1018,CL,0)+1)))</f>
        <v/>
      </c>
      <c r="T1018" s="222" t="str">
        <f ca="1">IF(B1018="","",IF(ISERROR(MATCH($J1018,SorP!$B$1:$B$6230,0)),"",INDIRECT("'SorP'!$A$"&amp;MATCH($J1018,SorP!$B$1:$B$6230,0))))</f>
        <v/>
      </c>
      <c r="U1018" s="238"/>
      <c r="V1018" s="270" t="e">
        <f>IF(C1018="",NA(),MATCH($B1018&amp;$C1018,'Smelter Look-up'!$J:$J,0))</f>
        <v>#N/A</v>
      </c>
      <c r="W1018" s="271"/>
      <c r="X1018" s="271">
        <f t="shared" ref="X1018" ca="1" si="79">IF(AND(C1018="Smelter not listed",OR(LEN(D1018)=0,LEN(E1018)=0)),1,0)</f>
        <v>0</v>
      </c>
      <c r="Y1018" s="271"/>
      <c r="Z1018" s="271"/>
      <c r="AB1018" s="273" t="str">
        <f t="shared" ref="AB1018" si="80">B1018&amp;C1018</f>
        <v/>
      </c>
    </row>
    <row r="1019" spans="1:28" s="272" customFormat="1" ht="20">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t="shared" ref="S1019:S1050" ca="1" si="81">IF(B1019="","",IF(ISERROR(MATCH($E1019,CL,0)),"Unknown",INDIRECT("'C'!$A$"&amp;MATCH($E1019,CL,0)+1)))</f>
        <v/>
      </c>
      <c r="T1019" s="222" t="str">
        <f ca="1">IF(B1019="","",IF(ISERROR(MATCH($J1019,SorP!$B$1:$B$6230,0)),"",INDIRECT("'SorP'!$A$"&amp;MATCH($J1019,SorP!$B$1:$B$6230,0))))</f>
        <v/>
      </c>
      <c r="U1019" s="238"/>
      <c r="V1019" s="270" t="e">
        <f>IF(C1019="",NA(),MATCH($B1019&amp;$C1019,'Smelter Look-up'!$J:$J,0))</f>
        <v>#N/A</v>
      </c>
      <c r="W1019" s="271"/>
      <c r="X1019" s="271">
        <f t="shared" ref="X1019:X1050" ca="1" si="82">IF(AND(C1019="Smelter not listed",OR(LEN(D1019)=0,LEN(E1019)=0)),1,0)</f>
        <v>0</v>
      </c>
      <c r="Y1019" s="271"/>
      <c r="Z1019" s="271"/>
      <c r="AB1019" s="273" t="str">
        <f t="shared" ref="AB1019:AB1050" si="83">B1019&amp;C1019</f>
        <v/>
      </c>
    </row>
    <row r="1020" spans="1:28" s="272" customFormat="1" ht="20">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ca="1" si="81"/>
        <v/>
      </c>
      <c r="T1020" s="222" t="str">
        <f ca="1">IF(B1020="","",IF(ISERROR(MATCH($J1020,SorP!$B$1:$B$6230,0)),"",INDIRECT("'SorP'!$A$"&amp;MATCH($J1020,SorP!$B$1:$B$6230,0))))</f>
        <v/>
      </c>
      <c r="U1020" s="238"/>
      <c r="V1020" s="270" t="e">
        <f>IF(C1020="",NA(),MATCH($B1020&amp;$C1020,'Smelter Look-up'!$J:$J,0))</f>
        <v>#N/A</v>
      </c>
      <c r="W1020" s="271"/>
      <c r="X1020" s="271">
        <f t="shared" ca="1" si="82"/>
        <v>0</v>
      </c>
      <c r="Y1020" s="271"/>
      <c r="Z1020" s="271"/>
      <c r="AB1020" s="273" t="str">
        <f t="shared" si="83"/>
        <v/>
      </c>
    </row>
    <row r="1021" spans="1:28" s="272" customFormat="1" ht="20">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81"/>
        <v/>
      </c>
      <c r="T1021" s="222" t="str">
        <f ca="1">IF(B1021="","",IF(ISERROR(MATCH($J1021,SorP!$B$1:$B$6230,0)),"",INDIRECT("'SorP'!$A$"&amp;MATCH($J1021,SorP!$B$1:$B$6230,0))))</f>
        <v/>
      </c>
      <c r="U1021" s="238"/>
      <c r="V1021" s="270" t="e">
        <f>IF(C1021="",NA(),MATCH($B1021&amp;$C1021,'Smelter Look-up'!$J:$J,0))</f>
        <v>#N/A</v>
      </c>
      <c r="W1021" s="271"/>
      <c r="X1021" s="271">
        <f t="shared" ca="1" si="82"/>
        <v>0</v>
      </c>
      <c r="Y1021" s="271"/>
      <c r="Z1021" s="271"/>
      <c r="AB1021" s="273" t="str">
        <f t="shared" si="83"/>
        <v/>
      </c>
    </row>
    <row r="1022" spans="1:28" s="272" customFormat="1" ht="20">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81"/>
        <v/>
      </c>
      <c r="T1022" s="222" t="str">
        <f ca="1">IF(B1022="","",IF(ISERROR(MATCH($J1022,SorP!$B$1:$B$6230,0)),"",INDIRECT("'SorP'!$A$"&amp;MATCH($J1022,SorP!$B$1:$B$6230,0))))</f>
        <v/>
      </c>
      <c r="U1022" s="238"/>
      <c r="V1022" s="270" t="e">
        <f>IF(C1022="",NA(),MATCH($B1022&amp;$C1022,'Smelter Look-up'!$J:$J,0))</f>
        <v>#N/A</v>
      </c>
      <c r="W1022" s="271"/>
      <c r="X1022" s="271">
        <f t="shared" ca="1" si="82"/>
        <v>0</v>
      </c>
      <c r="Y1022" s="271"/>
      <c r="Z1022" s="271"/>
      <c r="AB1022" s="273" t="str">
        <f t="shared" si="83"/>
        <v/>
      </c>
    </row>
    <row r="1023" spans="1:28" s="272" customFormat="1" ht="20">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81"/>
        <v/>
      </c>
      <c r="T1023" s="222" t="str">
        <f ca="1">IF(B1023="","",IF(ISERROR(MATCH($J1023,SorP!$B$1:$B$6230,0)),"",INDIRECT("'SorP'!$A$"&amp;MATCH($J1023,SorP!$B$1:$B$6230,0))))</f>
        <v/>
      </c>
      <c r="U1023" s="238"/>
      <c r="V1023" s="270" t="e">
        <f>IF(C1023="",NA(),MATCH($B1023&amp;$C1023,'Smelter Look-up'!$J:$J,0))</f>
        <v>#N/A</v>
      </c>
      <c r="W1023" s="271"/>
      <c r="X1023" s="271">
        <f t="shared" ca="1" si="82"/>
        <v>0</v>
      </c>
      <c r="Y1023" s="271"/>
      <c r="Z1023" s="271"/>
      <c r="AB1023" s="273" t="str">
        <f t="shared" si="83"/>
        <v/>
      </c>
    </row>
    <row r="1024" spans="1:28" s="272" customFormat="1" ht="20">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81"/>
        <v/>
      </c>
      <c r="T1024" s="222" t="str">
        <f ca="1">IF(B1024="","",IF(ISERROR(MATCH($J1024,SorP!$B$1:$B$6230,0)),"",INDIRECT("'SorP'!$A$"&amp;MATCH($J1024,SorP!$B$1:$B$6230,0))))</f>
        <v/>
      </c>
      <c r="U1024" s="238"/>
      <c r="V1024" s="270" t="e">
        <f>IF(C1024="",NA(),MATCH($B1024&amp;$C1024,'Smelter Look-up'!$J:$J,0))</f>
        <v>#N/A</v>
      </c>
      <c r="W1024" s="271"/>
      <c r="X1024" s="271">
        <f t="shared" ca="1" si="82"/>
        <v>0</v>
      </c>
      <c r="Y1024" s="271"/>
      <c r="Z1024" s="271"/>
      <c r="AB1024" s="273" t="str">
        <f t="shared" si="83"/>
        <v/>
      </c>
    </row>
    <row r="1025" spans="1:28" s="272" customFormat="1" ht="20">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81"/>
        <v/>
      </c>
      <c r="T1025" s="222" t="str">
        <f ca="1">IF(B1025="","",IF(ISERROR(MATCH($J1025,SorP!$B$1:$B$6230,0)),"",INDIRECT("'SorP'!$A$"&amp;MATCH($J1025,SorP!$B$1:$B$6230,0))))</f>
        <v/>
      </c>
      <c r="U1025" s="238"/>
      <c r="V1025" s="270" t="e">
        <f>IF(C1025="",NA(),MATCH($B1025&amp;$C1025,'Smelter Look-up'!$J:$J,0))</f>
        <v>#N/A</v>
      </c>
      <c r="W1025" s="271"/>
      <c r="X1025" s="271">
        <f t="shared" ca="1" si="82"/>
        <v>0</v>
      </c>
      <c r="Y1025" s="271"/>
      <c r="Z1025" s="271"/>
      <c r="AB1025" s="273" t="str">
        <f t="shared" si="83"/>
        <v/>
      </c>
    </row>
    <row r="1026" spans="1:28" s="272" customFormat="1" ht="20">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81"/>
        <v/>
      </c>
      <c r="T1026" s="222" t="str">
        <f ca="1">IF(B1026="","",IF(ISERROR(MATCH($J1026,SorP!$B$1:$B$6230,0)),"",INDIRECT("'SorP'!$A$"&amp;MATCH($J1026,SorP!$B$1:$B$6230,0))))</f>
        <v/>
      </c>
      <c r="U1026" s="238"/>
      <c r="V1026" s="270" t="e">
        <f>IF(C1026="",NA(),MATCH($B1026&amp;$C1026,'Smelter Look-up'!$J:$J,0))</f>
        <v>#N/A</v>
      </c>
      <c r="W1026" s="271"/>
      <c r="X1026" s="271">
        <f t="shared" ca="1" si="82"/>
        <v>0</v>
      </c>
      <c r="Y1026" s="271"/>
      <c r="Z1026" s="271"/>
      <c r="AB1026" s="273" t="str">
        <f t="shared" si="83"/>
        <v/>
      </c>
    </row>
    <row r="1027" spans="1:28" s="272" customFormat="1" ht="20">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81"/>
        <v/>
      </c>
      <c r="T1027" s="222" t="str">
        <f ca="1">IF(B1027="","",IF(ISERROR(MATCH($J1027,SorP!$B$1:$B$6230,0)),"",INDIRECT("'SorP'!$A$"&amp;MATCH($J1027,SorP!$B$1:$B$6230,0))))</f>
        <v/>
      </c>
      <c r="U1027" s="238"/>
      <c r="V1027" s="270" t="e">
        <f>IF(C1027="",NA(),MATCH($B1027&amp;$C1027,'Smelter Look-up'!$J:$J,0))</f>
        <v>#N/A</v>
      </c>
      <c r="W1027" s="271"/>
      <c r="X1027" s="271">
        <f t="shared" ca="1" si="82"/>
        <v>0</v>
      </c>
      <c r="Y1027" s="271"/>
      <c r="Z1027" s="271"/>
      <c r="AB1027" s="273" t="str">
        <f t="shared" si="83"/>
        <v/>
      </c>
    </row>
    <row r="1028" spans="1:28" s="272" customFormat="1" ht="20">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81"/>
        <v/>
      </c>
      <c r="T1028" s="222" t="str">
        <f ca="1">IF(B1028="","",IF(ISERROR(MATCH($J1028,SorP!$B$1:$B$6230,0)),"",INDIRECT("'SorP'!$A$"&amp;MATCH($J1028,SorP!$B$1:$B$6230,0))))</f>
        <v/>
      </c>
      <c r="U1028" s="238"/>
      <c r="V1028" s="270" t="e">
        <f>IF(C1028="",NA(),MATCH($B1028&amp;$C1028,'Smelter Look-up'!$J:$J,0))</f>
        <v>#N/A</v>
      </c>
      <c r="W1028" s="271"/>
      <c r="X1028" s="271">
        <f t="shared" ca="1" si="82"/>
        <v>0</v>
      </c>
      <c r="Y1028" s="271"/>
      <c r="Z1028" s="271"/>
      <c r="AB1028" s="273" t="str">
        <f t="shared" si="83"/>
        <v/>
      </c>
    </row>
    <row r="1029" spans="1:28" s="272" customFormat="1" ht="20">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81"/>
        <v/>
      </c>
      <c r="T1029" s="222" t="str">
        <f ca="1">IF(B1029="","",IF(ISERROR(MATCH($J1029,SorP!$B$1:$B$6230,0)),"",INDIRECT("'SorP'!$A$"&amp;MATCH($J1029,SorP!$B$1:$B$6230,0))))</f>
        <v/>
      </c>
      <c r="U1029" s="238"/>
      <c r="V1029" s="270" t="e">
        <f>IF(C1029="",NA(),MATCH($B1029&amp;$C1029,'Smelter Look-up'!$J:$J,0))</f>
        <v>#N/A</v>
      </c>
      <c r="W1029" s="271"/>
      <c r="X1029" s="271">
        <f t="shared" ca="1" si="82"/>
        <v>0</v>
      </c>
      <c r="Y1029" s="271"/>
      <c r="Z1029" s="271"/>
      <c r="AB1029" s="273" t="str">
        <f t="shared" si="83"/>
        <v/>
      </c>
    </row>
    <row r="1030" spans="1:28" s="272" customFormat="1" ht="20">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81"/>
        <v/>
      </c>
      <c r="T1030" s="222" t="str">
        <f ca="1">IF(B1030="","",IF(ISERROR(MATCH($J1030,SorP!$B$1:$B$6230,0)),"",INDIRECT("'SorP'!$A$"&amp;MATCH($J1030,SorP!$B$1:$B$6230,0))))</f>
        <v/>
      </c>
      <c r="U1030" s="238"/>
      <c r="V1030" s="270" t="e">
        <f>IF(C1030="",NA(),MATCH($B1030&amp;$C1030,'Smelter Look-up'!$J:$J,0))</f>
        <v>#N/A</v>
      </c>
      <c r="W1030" s="271"/>
      <c r="X1030" s="271">
        <f t="shared" ca="1" si="82"/>
        <v>0</v>
      </c>
      <c r="Y1030" s="271"/>
      <c r="Z1030" s="271"/>
      <c r="AB1030" s="273" t="str">
        <f t="shared" si="83"/>
        <v/>
      </c>
    </row>
    <row r="1031" spans="1:28" s="272" customFormat="1" ht="20">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81"/>
        <v/>
      </c>
      <c r="T1031" s="222" t="str">
        <f ca="1">IF(B1031="","",IF(ISERROR(MATCH($J1031,SorP!$B$1:$B$6230,0)),"",INDIRECT("'SorP'!$A$"&amp;MATCH($J1031,SorP!$B$1:$B$6230,0))))</f>
        <v/>
      </c>
      <c r="U1031" s="238"/>
      <c r="V1031" s="270" t="e">
        <f>IF(C1031="",NA(),MATCH($B1031&amp;$C1031,'Smelter Look-up'!$J:$J,0))</f>
        <v>#N/A</v>
      </c>
      <c r="W1031" s="271"/>
      <c r="X1031" s="271">
        <f t="shared" ca="1" si="82"/>
        <v>0</v>
      </c>
      <c r="Y1031" s="271"/>
      <c r="Z1031" s="271"/>
      <c r="AB1031" s="273" t="str">
        <f t="shared" si="83"/>
        <v/>
      </c>
    </row>
    <row r="1032" spans="1:28" s="272" customFormat="1" ht="20">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81"/>
        <v/>
      </c>
      <c r="T1032" s="222" t="str">
        <f ca="1">IF(B1032="","",IF(ISERROR(MATCH($J1032,SorP!$B$1:$B$6230,0)),"",INDIRECT("'SorP'!$A$"&amp;MATCH($J1032,SorP!$B$1:$B$6230,0))))</f>
        <v/>
      </c>
      <c r="U1032" s="238"/>
      <c r="V1032" s="270" t="e">
        <f>IF(C1032="",NA(),MATCH($B1032&amp;$C1032,'Smelter Look-up'!$J:$J,0))</f>
        <v>#N/A</v>
      </c>
      <c r="W1032" s="271"/>
      <c r="X1032" s="271">
        <f t="shared" ca="1" si="82"/>
        <v>0</v>
      </c>
      <c r="Y1032" s="271"/>
      <c r="Z1032" s="271"/>
      <c r="AB1032" s="273" t="str">
        <f t="shared" si="83"/>
        <v/>
      </c>
    </row>
    <row r="1033" spans="1:28" s="272" customFormat="1" ht="20">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81"/>
        <v/>
      </c>
      <c r="T1033" s="222" t="str">
        <f ca="1">IF(B1033="","",IF(ISERROR(MATCH($J1033,SorP!$B$1:$B$6230,0)),"",INDIRECT("'SorP'!$A$"&amp;MATCH($J1033,SorP!$B$1:$B$6230,0))))</f>
        <v/>
      </c>
      <c r="U1033" s="238"/>
      <c r="V1033" s="270" t="e">
        <f>IF(C1033="",NA(),MATCH($B1033&amp;$C1033,'Smelter Look-up'!$J:$J,0))</f>
        <v>#N/A</v>
      </c>
      <c r="W1033" s="271"/>
      <c r="X1033" s="271">
        <f t="shared" ca="1" si="82"/>
        <v>0</v>
      </c>
      <c r="Y1033" s="271"/>
      <c r="Z1033" s="271"/>
      <c r="AB1033" s="273" t="str">
        <f t="shared" si="83"/>
        <v/>
      </c>
    </row>
    <row r="1034" spans="1:28" s="272" customFormat="1" ht="20">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81"/>
        <v/>
      </c>
      <c r="T1034" s="222" t="str">
        <f ca="1">IF(B1034="","",IF(ISERROR(MATCH($J1034,SorP!$B$1:$B$6230,0)),"",INDIRECT("'SorP'!$A$"&amp;MATCH($J1034,SorP!$B$1:$B$6230,0))))</f>
        <v/>
      </c>
      <c r="U1034" s="238"/>
      <c r="V1034" s="270" t="e">
        <f>IF(C1034="",NA(),MATCH($B1034&amp;$C1034,'Smelter Look-up'!$J:$J,0))</f>
        <v>#N/A</v>
      </c>
      <c r="W1034" s="271"/>
      <c r="X1034" s="271">
        <f t="shared" ca="1" si="82"/>
        <v>0</v>
      </c>
      <c r="Y1034" s="271"/>
      <c r="Z1034" s="271"/>
      <c r="AB1034" s="273" t="str">
        <f t="shared" si="83"/>
        <v/>
      </c>
    </row>
    <row r="1035" spans="1:28" s="272" customFormat="1" ht="20">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81"/>
        <v/>
      </c>
      <c r="T1035" s="222" t="str">
        <f ca="1">IF(B1035="","",IF(ISERROR(MATCH($J1035,SorP!$B$1:$B$6230,0)),"",INDIRECT("'SorP'!$A$"&amp;MATCH($J1035,SorP!$B$1:$B$6230,0))))</f>
        <v/>
      </c>
      <c r="U1035" s="238"/>
      <c r="V1035" s="270" t="e">
        <f>IF(C1035="",NA(),MATCH($B1035&amp;$C1035,'Smelter Look-up'!$J:$J,0))</f>
        <v>#N/A</v>
      </c>
      <c r="W1035" s="271"/>
      <c r="X1035" s="271">
        <f t="shared" ca="1" si="82"/>
        <v>0</v>
      </c>
      <c r="Y1035" s="271"/>
      <c r="Z1035" s="271"/>
      <c r="AB1035" s="273" t="str">
        <f t="shared" si="83"/>
        <v/>
      </c>
    </row>
    <row r="1036" spans="1:28" s="272" customFormat="1" ht="20">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81"/>
        <v/>
      </c>
      <c r="T1036" s="222" t="str">
        <f ca="1">IF(B1036="","",IF(ISERROR(MATCH($J1036,SorP!$B$1:$B$6230,0)),"",INDIRECT("'SorP'!$A$"&amp;MATCH($J1036,SorP!$B$1:$B$6230,0))))</f>
        <v/>
      </c>
      <c r="U1036" s="238"/>
      <c r="V1036" s="270" t="e">
        <f>IF(C1036="",NA(),MATCH($B1036&amp;$C1036,'Smelter Look-up'!$J:$J,0))</f>
        <v>#N/A</v>
      </c>
      <c r="W1036" s="271"/>
      <c r="X1036" s="271">
        <f t="shared" ca="1" si="82"/>
        <v>0</v>
      </c>
      <c r="Y1036" s="271"/>
      <c r="Z1036" s="271"/>
      <c r="AB1036" s="273" t="str">
        <f t="shared" si="83"/>
        <v/>
      </c>
    </row>
    <row r="1037" spans="1:28" s="272" customFormat="1" ht="20">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81"/>
        <v/>
      </c>
      <c r="T1037" s="222" t="str">
        <f ca="1">IF(B1037="","",IF(ISERROR(MATCH($J1037,SorP!$B$1:$B$6230,0)),"",INDIRECT("'SorP'!$A$"&amp;MATCH($J1037,SorP!$B$1:$B$6230,0))))</f>
        <v/>
      </c>
      <c r="U1037" s="238"/>
      <c r="V1037" s="270" t="e">
        <f>IF(C1037="",NA(),MATCH($B1037&amp;$C1037,'Smelter Look-up'!$J:$J,0))</f>
        <v>#N/A</v>
      </c>
      <c r="W1037" s="271"/>
      <c r="X1037" s="271">
        <f t="shared" ca="1" si="82"/>
        <v>0</v>
      </c>
      <c r="Y1037" s="271"/>
      <c r="Z1037" s="271"/>
      <c r="AB1037" s="273" t="str">
        <f t="shared" si="83"/>
        <v/>
      </c>
    </row>
    <row r="1038" spans="1:28" s="272" customFormat="1" ht="20">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81"/>
        <v/>
      </c>
      <c r="T1038" s="222" t="str">
        <f ca="1">IF(B1038="","",IF(ISERROR(MATCH($J1038,SorP!$B$1:$B$6230,0)),"",INDIRECT("'SorP'!$A$"&amp;MATCH($J1038,SorP!$B$1:$B$6230,0))))</f>
        <v/>
      </c>
      <c r="U1038" s="238"/>
      <c r="V1038" s="270" t="e">
        <f>IF(C1038="",NA(),MATCH($B1038&amp;$C1038,'Smelter Look-up'!$J:$J,0))</f>
        <v>#N/A</v>
      </c>
      <c r="W1038" s="271"/>
      <c r="X1038" s="271">
        <f t="shared" ca="1" si="82"/>
        <v>0</v>
      </c>
      <c r="Y1038" s="271"/>
      <c r="Z1038" s="271"/>
      <c r="AB1038" s="273" t="str">
        <f t="shared" si="83"/>
        <v/>
      </c>
    </row>
    <row r="1039" spans="1:28" s="272" customFormat="1" ht="20">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81"/>
        <v/>
      </c>
      <c r="T1039" s="222" t="str">
        <f ca="1">IF(B1039="","",IF(ISERROR(MATCH($J1039,SorP!$B$1:$B$6230,0)),"",INDIRECT("'SorP'!$A$"&amp;MATCH($J1039,SorP!$B$1:$B$6230,0))))</f>
        <v/>
      </c>
      <c r="U1039" s="238"/>
      <c r="V1039" s="270" t="e">
        <f>IF(C1039="",NA(),MATCH($B1039&amp;$C1039,'Smelter Look-up'!$J:$J,0))</f>
        <v>#N/A</v>
      </c>
      <c r="W1039" s="271"/>
      <c r="X1039" s="271">
        <f t="shared" ca="1" si="82"/>
        <v>0</v>
      </c>
      <c r="Y1039" s="271"/>
      <c r="Z1039" s="271"/>
      <c r="AB1039" s="273" t="str">
        <f t="shared" si="83"/>
        <v/>
      </c>
    </row>
    <row r="1040" spans="1:28" s="272" customFormat="1" ht="20">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81"/>
        <v/>
      </c>
      <c r="T1040" s="222" t="str">
        <f ca="1">IF(B1040="","",IF(ISERROR(MATCH($J1040,SorP!$B$1:$B$6230,0)),"",INDIRECT("'SorP'!$A$"&amp;MATCH($J1040,SorP!$B$1:$B$6230,0))))</f>
        <v/>
      </c>
      <c r="U1040" s="238"/>
      <c r="V1040" s="270" t="e">
        <f>IF(C1040="",NA(),MATCH($B1040&amp;$C1040,'Smelter Look-up'!$J:$J,0))</f>
        <v>#N/A</v>
      </c>
      <c r="W1040" s="271"/>
      <c r="X1040" s="271">
        <f t="shared" ca="1" si="82"/>
        <v>0</v>
      </c>
      <c r="Y1040" s="271"/>
      <c r="Z1040" s="271"/>
      <c r="AB1040" s="273" t="str">
        <f t="shared" si="83"/>
        <v/>
      </c>
    </row>
    <row r="1041" spans="1:28" s="272" customFormat="1" ht="20">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ca="1" si="81"/>
        <v/>
      </c>
      <c r="T1041" s="222" t="str">
        <f ca="1">IF(B1041="","",IF(ISERROR(MATCH($J1041,SorP!$B$1:$B$6230,0)),"",INDIRECT("'SorP'!$A$"&amp;MATCH($J1041,SorP!$B$1:$B$6230,0))))</f>
        <v/>
      </c>
      <c r="U1041" s="238"/>
      <c r="V1041" s="270" t="e">
        <f>IF(C1041="",NA(),MATCH($B1041&amp;$C1041,'Smelter Look-up'!$J:$J,0))</f>
        <v>#N/A</v>
      </c>
      <c r="W1041" s="271"/>
      <c r="X1041" s="271">
        <f t="shared" ca="1" si="82"/>
        <v>0</v>
      </c>
      <c r="Y1041" s="271"/>
      <c r="Z1041" s="271"/>
      <c r="AB1041" s="273" t="str">
        <f t="shared" si="83"/>
        <v/>
      </c>
    </row>
    <row r="1042" spans="1:28" s="272" customFormat="1" ht="20">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ca="1" si="81"/>
        <v/>
      </c>
      <c r="T1042" s="222" t="str">
        <f ca="1">IF(B1042="","",IF(ISERROR(MATCH($J1042,SorP!$B$1:$B$6230,0)),"",INDIRECT("'SorP'!$A$"&amp;MATCH($J1042,SorP!$B$1:$B$6230,0))))</f>
        <v/>
      </c>
      <c r="U1042" s="238"/>
      <c r="V1042" s="270" t="e">
        <f>IF(C1042="",NA(),MATCH($B1042&amp;$C1042,'Smelter Look-up'!$J:$J,0))</f>
        <v>#N/A</v>
      </c>
      <c r="W1042" s="271"/>
      <c r="X1042" s="271">
        <f t="shared" ca="1" si="82"/>
        <v>0</v>
      </c>
      <c r="Y1042" s="271"/>
      <c r="Z1042" s="271"/>
      <c r="AB1042" s="273" t="str">
        <f t="shared" si="83"/>
        <v/>
      </c>
    </row>
    <row r="1043" spans="1:28" s="272" customFormat="1" ht="20">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81"/>
        <v/>
      </c>
      <c r="T1043" s="222" t="str">
        <f ca="1">IF(B1043="","",IF(ISERROR(MATCH($J1043,SorP!$B$1:$B$6230,0)),"",INDIRECT("'SorP'!$A$"&amp;MATCH($J1043,SorP!$B$1:$B$6230,0))))</f>
        <v/>
      </c>
      <c r="U1043" s="238"/>
      <c r="V1043" s="270" t="e">
        <f>IF(C1043="",NA(),MATCH($B1043&amp;$C1043,'Smelter Look-up'!$J:$J,0))</f>
        <v>#N/A</v>
      </c>
      <c r="W1043" s="271"/>
      <c r="X1043" s="271">
        <f t="shared" ca="1" si="82"/>
        <v>0</v>
      </c>
      <c r="Y1043" s="271"/>
      <c r="Z1043" s="271"/>
      <c r="AB1043" s="273" t="str">
        <f t="shared" si="83"/>
        <v/>
      </c>
    </row>
    <row r="1044" spans="1:28" s="272" customFormat="1" ht="20">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81"/>
        <v/>
      </c>
      <c r="T1044" s="222" t="str">
        <f ca="1">IF(B1044="","",IF(ISERROR(MATCH($J1044,SorP!$B$1:$B$6230,0)),"",INDIRECT("'SorP'!$A$"&amp;MATCH($J1044,SorP!$B$1:$B$6230,0))))</f>
        <v/>
      </c>
      <c r="U1044" s="238"/>
      <c r="V1044" s="270" t="e">
        <f>IF(C1044="",NA(),MATCH($B1044&amp;$C1044,'Smelter Look-up'!$J:$J,0))</f>
        <v>#N/A</v>
      </c>
      <c r="W1044" s="271"/>
      <c r="X1044" s="271">
        <f t="shared" ca="1" si="82"/>
        <v>0</v>
      </c>
      <c r="Y1044" s="271"/>
      <c r="Z1044" s="271"/>
      <c r="AB1044" s="273" t="str">
        <f t="shared" si="83"/>
        <v/>
      </c>
    </row>
    <row r="1045" spans="1:28" s="272" customFormat="1" ht="20">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ca="1" si="81"/>
        <v/>
      </c>
      <c r="T1045" s="222" t="str">
        <f ca="1">IF(B1045="","",IF(ISERROR(MATCH($J1045,SorP!$B$1:$B$6230,0)),"",INDIRECT("'SorP'!$A$"&amp;MATCH($J1045,SorP!$B$1:$B$6230,0))))</f>
        <v/>
      </c>
      <c r="U1045" s="238"/>
      <c r="V1045" s="270" t="e">
        <f>IF(C1045="",NA(),MATCH($B1045&amp;$C1045,'Smelter Look-up'!$J:$J,0))</f>
        <v>#N/A</v>
      </c>
      <c r="W1045" s="271"/>
      <c r="X1045" s="271">
        <f t="shared" ca="1" si="82"/>
        <v>0</v>
      </c>
      <c r="Y1045" s="271"/>
      <c r="Z1045" s="271"/>
      <c r="AB1045" s="273" t="str">
        <f t="shared" si="83"/>
        <v/>
      </c>
    </row>
    <row r="1046" spans="1:28" s="272" customFormat="1" ht="20">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81"/>
        <v/>
      </c>
      <c r="T1046" s="222" t="str">
        <f ca="1">IF(B1046="","",IF(ISERROR(MATCH($J1046,SorP!$B$1:$B$6230,0)),"",INDIRECT("'SorP'!$A$"&amp;MATCH($J1046,SorP!$B$1:$B$6230,0))))</f>
        <v/>
      </c>
      <c r="U1046" s="238"/>
      <c r="V1046" s="270" t="e">
        <f>IF(C1046="",NA(),MATCH($B1046&amp;$C1046,'Smelter Look-up'!$J:$J,0))</f>
        <v>#N/A</v>
      </c>
      <c r="W1046" s="271"/>
      <c r="X1046" s="271">
        <f t="shared" ca="1" si="82"/>
        <v>0</v>
      </c>
      <c r="Y1046" s="271"/>
      <c r="Z1046" s="271"/>
      <c r="AB1046" s="273" t="str">
        <f t="shared" si="83"/>
        <v/>
      </c>
    </row>
    <row r="1047" spans="1:28" s="272" customFormat="1" ht="20">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ca="1" si="81"/>
        <v/>
      </c>
      <c r="T1047" s="222" t="str">
        <f ca="1">IF(B1047="","",IF(ISERROR(MATCH($J1047,SorP!$B$1:$B$6230,0)),"",INDIRECT("'SorP'!$A$"&amp;MATCH($J1047,SorP!$B$1:$B$6230,0))))</f>
        <v/>
      </c>
      <c r="U1047" s="238"/>
      <c r="V1047" s="270" t="e">
        <f>IF(C1047="",NA(),MATCH($B1047&amp;$C1047,'Smelter Look-up'!$J:$J,0))</f>
        <v>#N/A</v>
      </c>
      <c r="W1047" s="271"/>
      <c r="X1047" s="271">
        <f t="shared" ca="1" si="82"/>
        <v>0</v>
      </c>
      <c r="Y1047" s="271"/>
      <c r="Z1047" s="271"/>
      <c r="AB1047" s="273" t="str">
        <f t="shared" si="83"/>
        <v/>
      </c>
    </row>
    <row r="1048" spans="1:28" s="272" customFormat="1" ht="20">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81"/>
        <v/>
      </c>
      <c r="T1048" s="222" t="str">
        <f ca="1">IF(B1048="","",IF(ISERROR(MATCH($J1048,SorP!$B$1:$B$6230,0)),"",INDIRECT("'SorP'!$A$"&amp;MATCH($J1048,SorP!$B$1:$B$6230,0))))</f>
        <v/>
      </c>
      <c r="U1048" s="238"/>
      <c r="V1048" s="270" t="e">
        <f>IF(C1048="",NA(),MATCH($B1048&amp;$C1048,'Smelter Look-up'!$J:$J,0))</f>
        <v>#N/A</v>
      </c>
      <c r="W1048" s="271"/>
      <c r="X1048" s="271">
        <f t="shared" ca="1" si="82"/>
        <v>0</v>
      </c>
      <c r="Y1048" s="271"/>
      <c r="Z1048" s="271"/>
      <c r="AB1048" s="273" t="str">
        <f t="shared" si="83"/>
        <v/>
      </c>
    </row>
    <row r="1049" spans="1:28" s="272" customFormat="1" ht="20">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81"/>
        <v/>
      </c>
      <c r="T1049" s="222" t="str">
        <f ca="1">IF(B1049="","",IF(ISERROR(MATCH($J1049,SorP!$B$1:$B$6230,0)),"",INDIRECT("'SorP'!$A$"&amp;MATCH($J1049,SorP!$B$1:$B$6230,0))))</f>
        <v/>
      </c>
      <c r="U1049" s="238"/>
      <c r="V1049" s="270" t="e">
        <f>IF(C1049="",NA(),MATCH($B1049&amp;$C1049,'Smelter Look-up'!$J:$J,0))</f>
        <v>#N/A</v>
      </c>
      <c r="W1049" s="271"/>
      <c r="X1049" s="271">
        <f t="shared" ca="1" si="82"/>
        <v>0</v>
      </c>
      <c r="Y1049" s="271"/>
      <c r="Z1049" s="271"/>
      <c r="AB1049" s="273" t="str">
        <f t="shared" si="83"/>
        <v/>
      </c>
    </row>
    <row r="1050" spans="1:28" s="272" customFormat="1" ht="20">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81"/>
        <v/>
      </c>
      <c r="T1050" s="222" t="str">
        <f ca="1">IF(B1050="","",IF(ISERROR(MATCH($J1050,SorP!$B$1:$B$6230,0)),"",INDIRECT("'SorP'!$A$"&amp;MATCH($J1050,SorP!$B$1:$B$6230,0))))</f>
        <v/>
      </c>
      <c r="U1050" s="238"/>
      <c r="V1050" s="270" t="e">
        <f>IF(C1050="",NA(),MATCH($B1050&amp;$C1050,'Smelter Look-up'!$J:$J,0))</f>
        <v>#N/A</v>
      </c>
      <c r="W1050" s="271"/>
      <c r="X1050" s="271">
        <f t="shared" ca="1" si="82"/>
        <v>0</v>
      </c>
      <c r="Y1050" s="271"/>
      <c r="Z1050" s="271"/>
      <c r="AB1050" s="273" t="str">
        <f t="shared" si="83"/>
        <v/>
      </c>
    </row>
    <row r="1051" spans="1:28" s="272" customFormat="1" ht="20">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ref="S1051:S1081" ca="1" si="84">IF(B1051="","",IF(ISERROR(MATCH($E1051,CL,0)),"Unknown",INDIRECT("'C'!$A$"&amp;MATCH($E1051,CL,0)+1)))</f>
        <v/>
      </c>
      <c r="T1051" s="222" t="str">
        <f ca="1">IF(B1051="","",IF(ISERROR(MATCH($J1051,SorP!$B$1:$B$6230,0)),"",INDIRECT("'SorP'!$A$"&amp;MATCH($J1051,SorP!$B$1:$B$6230,0))))</f>
        <v/>
      </c>
      <c r="U1051" s="238"/>
      <c r="V1051" s="270" t="e">
        <f>IF(C1051="",NA(),MATCH($B1051&amp;$C1051,'Smelter Look-up'!$J:$J,0))</f>
        <v>#N/A</v>
      </c>
      <c r="W1051" s="271"/>
      <c r="X1051" s="271">
        <f t="shared" ref="X1051:X1081" ca="1" si="85">IF(AND(C1051="Smelter not listed",OR(LEN(D1051)=0,LEN(E1051)=0)),1,0)</f>
        <v>0</v>
      </c>
      <c r="Y1051" s="271"/>
      <c r="Z1051" s="271"/>
      <c r="AB1051" s="273" t="str">
        <f t="shared" ref="AB1051:AB1081" si="86">B1051&amp;C1051</f>
        <v/>
      </c>
    </row>
    <row r="1052" spans="1:28" s="272" customFormat="1" ht="20">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ca="1" si="84"/>
        <v/>
      </c>
      <c r="T1052" s="222" t="str">
        <f ca="1">IF(B1052="","",IF(ISERROR(MATCH($J1052,SorP!$B$1:$B$6230,0)),"",INDIRECT("'SorP'!$A$"&amp;MATCH($J1052,SorP!$B$1:$B$6230,0))))</f>
        <v/>
      </c>
      <c r="U1052" s="238"/>
      <c r="V1052" s="270" t="e">
        <f>IF(C1052="",NA(),MATCH($B1052&amp;$C1052,'Smelter Look-up'!$J:$J,0))</f>
        <v>#N/A</v>
      </c>
      <c r="W1052" s="271"/>
      <c r="X1052" s="271">
        <f t="shared" ca="1" si="85"/>
        <v>0</v>
      </c>
      <c r="Y1052" s="271"/>
      <c r="Z1052" s="271"/>
      <c r="AB1052" s="273" t="str">
        <f t="shared" si="86"/>
        <v/>
      </c>
    </row>
    <row r="1053" spans="1:28" s="272" customFormat="1" ht="20">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84"/>
        <v/>
      </c>
      <c r="T1053" s="222" t="str">
        <f ca="1">IF(B1053="","",IF(ISERROR(MATCH($J1053,SorP!$B$1:$B$6230,0)),"",INDIRECT("'SorP'!$A$"&amp;MATCH($J1053,SorP!$B$1:$B$6230,0))))</f>
        <v/>
      </c>
      <c r="U1053" s="238"/>
      <c r="V1053" s="270" t="e">
        <f>IF(C1053="",NA(),MATCH($B1053&amp;$C1053,'Smelter Look-up'!$J:$J,0))</f>
        <v>#N/A</v>
      </c>
      <c r="W1053" s="271"/>
      <c r="X1053" s="271">
        <f t="shared" ca="1" si="85"/>
        <v>0</v>
      </c>
      <c r="Y1053" s="271"/>
      <c r="Z1053" s="271"/>
      <c r="AB1053" s="273" t="str">
        <f t="shared" si="86"/>
        <v/>
      </c>
    </row>
    <row r="1054" spans="1:28" s="272" customFormat="1" ht="20">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84"/>
        <v/>
      </c>
      <c r="T1054" s="222" t="str">
        <f ca="1">IF(B1054="","",IF(ISERROR(MATCH($J1054,SorP!$B$1:$B$6230,0)),"",INDIRECT("'SorP'!$A$"&amp;MATCH($J1054,SorP!$B$1:$B$6230,0))))</f>
        <v/>
      </c>
      <c r="U1054" s="238"/>
      <c r="V1054" s="270" t="e">
        <f>IF(C1054="",NA(),MATCH($B1054&amp;$C1054,'Smelter Look-up'!$J:$J,0))</f>
        <v>#N/A</v>
      </c>
      <c r="W1054" s="271"/>
      <c r="X1054" s="271">
        <f t="shared" ca="1" si="85"/>
        <v>0</v>
      </c>
      <c r="Y1054" s="271"/>
      <c r="Z1054" s="271"/>
      <c r="AB1054" s="273" t="str">
        <f t="shared" si="86"/>
        <v/>
      </c>
    </row>
    <row r="1055" spans="1:28" s="272" customFormat="1" ht="20">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84"/>
        <v/>
      </c>
      <c r="T1055" s="222" t="str">
        <f ca="1">IF(B1055="","",IF(ISERROR(MATCH($J1055,SorP!$B$1:$B$6230,0)),"",INDIRECT("'SorP'!$A$"&amp;MATCH($J1055,SorP!$B$1:$B$6230,0))))</f>
        <v/>
      </c>
      <c r="U1055" s="238"/>
      <c r="V1055" s="270" t="e">
        <f>IF(C1055="",NA(),MATCH($B1055&amp;$C1055,'Smelter Look-up'!$J:$J,0))</f>
        <v>#N/A</v>
      </c>
      <c r="W1055" s="271"/>
      <c r="X1055" s="271">
        <f t="shared" ca="1" si="85"/>
        <v>0</v>
      </c>
      <c r="Y1055" s="271"/>
      <c r="Z1055" s="271"/>
      <c r="AB1055" s="273" t="str">
        <f t="shared" si="86"/>
        <v/>
      </c>
    </row>
    <row r="1056" spans="1:28" s="272" customFormat="1" ht="20">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84"/>
        <v/>
      </c>
      <c r="T1056" s="222" t="str">
        <f ca="1">IF(B1056="","",IF(ISERROR(MATCH($J1056,SorP!$B$1:$B$6230,0)),"",INDIRECT("'SorP'!$A$"&amp;MATCH($J1056,SorP!$B$1:$B$6230,0))))</f>
        <v/>
      </c>
      <c r="U1056" s="238"/>
      <c r="V1056" s="270" t="e">
        <f>IF(C1056="",NA(),MATCH($B1056&amp;$C1056,'Smelter Look-up'!$J:$J,0))</f>
        <v>#N/A</v>
      </c>
      <c r="W1056" s="271"/>
      <c r="X1056" s="271">
        <f t="shared" ca="1" si="85"/>
        <v>0</v>
      </c>
      <c r="Y1056" s="271"/>
      <c r="Z1056" s="271"/>
      <c r="AB1056" s="273" t="str">
        <f t="shared" si="86"/>
        <v/>
      </c>
    </row>
    <row r="1057" spans="1:28" s="272" customFormat="1" ht="20">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84"/>
        <v/>
      </c>
      <c r="T1057" s="222" t="str">
        <f ca="1">IF(B1057="","",IF(ISERROR(MATCH($J1057,SorP!$B$1:$B$6230,0)),"",INDIRECT("'SorP'!$A$"&amp;MATCH($J1057,SorP!$B$1:$B$6230,0))))</f>
        <v/>
      </c>
      <c r="U1057" s="238"/>
      <c r="V1057" s="270" t="e">
        <f>IF(C1057="",NA(),MATCH($B1057&amp;$C1057,'Smelter Look-up'!$J:$J,0))</f>
        <v>#N/A</v>
      </c>
      <c r="W1057" s="271"/>
      <c r="X1057" s="271">
        <f t="shared" ca="1" si="85"/>
        <v>0</v>
      </c>
      <c r="Y1057" s="271"/>
      <c r="Z1057" s="271"/>
      <c r="AB1057" s="273" t="str">
        <f t="shared" si="86"/>
        <v/>
      </c>
    </row>
    <row r="1058" spans="1:28" s="272" customFormat="1" ht="20">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84"/>
        <v/>
      </c>
      <c r="T1058" s="222" t="str">
        <f ca="1">IF(B1058="","",IF(ISERROR(MATCH($J1058,SorP!$B$1:$B$6230,0)),"",INDIRECT("'SorP'!$A$"&amp;MATCH($J1058,SorP!$B$1:$B$6230,0))))</f>
        <v/>
      </c>
      <c r="U1058" s="238"/>
      <c r="V1058" s="270" t="e">
        <f>IF(C1058="",NA(),MATCH($B1058&amp;$C1058,'Smelter Look-up'!$J:$J,0))</f>
        <v>#N/A</v>
      </c>
      <c r="W1058" s="271"/>
      <c r="X1058" s="271">
        <f t="shared" ca="1" si="85"/>
        <v>0</v>
      </c>
      <c r="Y1058" s="271"/>
      <c r="Z1058" s="271"/>
      <c r="AB1058" s="273" t="str">
        <f t="shared" si="86"/>
        <v/>
      </c>
    </row>
    <row r="1059" spans="1:28" s="272" customFormat="1" ht="20">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84"/>
        <v/>
      </c>
      <c r="T1059" s="222" t="str">
        <f ca="1">IF(B1059="","",IF(ISERROR(MATCH($J1059,SorP!$B$1:$B$6230,0)),"",INDIRECT("'SorP'!$A$"&amp;MATCH($J1059,SorP!$B$1:$B$6230,0))))</f>
        <v/>
      </c>
      <c r="U1059" s="238"/>
      <c r="V1059" s="270" t="e">
        <f>IF(C1059="",NA(),MATCH($B1059&amp;$C1059,'Smelter Look-up'!$J:$J,0))</f>
        <v>#N/A</v>
      </c>
      <c r="W1059" s="271"/>
      <c r="X1059" s="271">
        <f t="shared" ca="1" si="85"/>
        <v>0</v>
      </c>
      <c r="Y1059" s="271"/>
      <c r="Z1059" s="271"/>
      <c r="AB1059" s="273" t="str">
        <f t="shared" si="86"/>
        <v/>
      </c>
    </row>
    <row r="1060" spans="1:28" s="272" customFormat="1" ht="20">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84"/>
        <v/>
      </c>
      <c r="T1060" s="222" t="str">
        <f ca="1">IF(B1060="","",IF(ISERROR(MATCH($J1060,SorP!$B$1:$B$6230,0)),"",INDIRECT("'SorP'!$A$"&amp;MATCH($J1060,SorP!$B$1:$B$6230,0))))</f>
        <v/>
      </c>
      <c r="U1060" s="238"/>
      <c r="V1060" s="270" t="e">
        <f>IF(C1060="",NA(),MATCH($B1060&amp;$C1060,'Smelter Look-up'!$J:$J,0))</f>
        <v>#N/A</v>
      </c>
      <c r="W1060" s="271"/>
      <c r="X1060" s="271">
        <f t="shared" ca="1" si="85"/>
        <v>0</v>
      </c>
      <c r="Y1060" s="271"/>
      <c r="Z1060" s="271"/>
      <c r="AB1060" s="273" t="str">
        <f t="shared" si="86"/>
        <v/>
      </c>
    </row>
    <row r="1061" spans="1:28" s="272" customFormat="1" ht="20">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84"/>
        <v/>
      </c>
      <c r="T1061" s="222" t="str">
        <f ca="1">IF(B1061="","",IF(ISERROR(MATCH($J1061,SorP!$B$1:$B$6230,0)),"",INDIRECT("'SorP'!$A$"&amp;MATCH($J1061,SorP!$B$1:$B$6230,0))))</f>
        <v/>
      </c>
      <c r="U1061" s="238"/>
      <c r="V1061" s="270" t="e">
        <f>IF(C1061="",NA(),MATCH($B1061&amp;$C1061,'Smelter Look-up'!$J:$J,0))</f>
        <v>#N/A</v>
      </c>
      <c r="W1061" s="271"/>
      <c r="X1061" s="271">
        <f t="shared" ca="1" si="85"/>
        <v>0</v>
      </c>
      <c r="Y1061" s="271"/>
      <c r="Z1061" s="271"/>
      <c r="AB1061" s="273" t="str">
        <f t="shared" si="86"/>
        <v/>
      </c>
    </row>
    <row r="1062" spans="1:28" s="272" customFormat="1" ht="20">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84"/>
        <v/>
      </c>
      <c r="T1062" s="222" t="str">
        <f ca="1">IF(B1062="","",IF(ISERROR(MATCH($J1062,SorP!$B$1:$B$6230,0)),"",INDIRECT("'SorP'!$A$"&amp;MATCH($J1062,SorP!$B$1:$B$6230,0))))</f>
        <v/>
      </c>
      <c r="U1062" s="238"/>
      <c r="V1062" s="270" t="e">
        <f>IF(C1062="",NA(),MATCH($B1062&amp;$C1062,'Smelter Look-up'!$J:$J,0))</f>
        <v>#N/A</v>
      </c>
      <c r="W1062" s="271"/>
      <c r="X1062" s="271">
        <f t="shared" ca="1" si="85"/>
        <v>0</v>
      </c>
      <c r="Y1062" s="271"/>
      <c r="Z1062" s="271"/>
      <c r="AB1062" s="273" t="str">
        <f t="shared" si="86"/>
        <v/>
      </c>
    </row>
    <row r="1063" spans="1:28" s="272" customFormat="1" ht="20">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84"/>
        <v/>
      </c>
      <c r="T1063" s="222" t="str">
        <f ca="1">IF(B1063="","",IF(ISERROR(MATCH($J1063,SorP!$B$1:$B$6230,0)),"",INDIRECT("'SorP'!$A$"&amp;MATCH($J1063,SorP!$B$1:$B$6230,0))))</f>
        <v/>
      </c>
      <c r="U1063" s="238"/>
      <c r="V1063" s="270" t="e">
        <f>IF(C1063="",NA(),MATCH($B1063&amp;$C1063,'Smelter Look-up'!$J:$J,0))</f>
        <v>#N/A</v>
      </c>
      <c r="W1063" s="271"/>
      <c r="X1063" s="271">
        <f t="shared" ca="1" si="85"/>
        <v>0</v>
      </c>
      <c r="Y1063" s="271"/>
      <c r="Z1063" s="271"/>
      <c r="AB1063" s="273" t="str">
        <f t="shared" si="86"/>
        <v/>
      </c>
    </row>
    <row r="1064" spans="1:28" s="272" customFormat="1" ht="20">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84"/>
        <v/>
      </c>
      <c r="T1064" s="222" t="str">
        <f ca="1">IF(B1064="","",IF(ISERROR(MATCH($J1064,SorP!$B$1:$B$6230,0)),"",INDIRECT("'SorP'!$A$"&amp;MATCH($J1064,SorP!$B$1:$B$6230,0))))</f>
        <v/>
      </c>
      <c r="U1064" s="238"/>
      <c r="V1064" s="270" t="e">
        <f>IF(C1064="",NA(),MATCH($B1064&amp;$C1064,'Smelter Look-up'!$J:$J,0))</f>
        <v>#N/A</v>
      </c>
      <c r="W1064" s="271"/>
      <c r="X1064" s="271">
        <f t="shared" ca="1" si="85"/>
        <v>0</v>
      </c>
      <c r="Y1064" s="271"/>
      <c r="Z1064" s="271"/>
      <c r="AB1064" s="273" t="str">
        <f t="shared" si="86"/>
        <v/>
      </c>
    </row>
    <row r="1065" spans="1:28" s="272" customFormat="1" ht="20">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84"/>
        <v/>
      </c>
      <c r="T1065" s="222" t="str">
        <f ca="1">IF(B1065="","",IF(ISERROR(MATCH($J1065,SorP!$B$1:$B$6230,0)),"",INDIRECT("'SorP'!$A$"&amp;MATCH($J1065,SorP!$B$1:$B$6230,0))))</f>
        <v/>
      </c>
      <c r="U1065" s="238"/>
      <c r="V1065" s="270" t="e">
        <f>IF(C1065="",NA(),MATCH($B1065&amp;$C1065,'Smelter Look-up'!$J:$J,0))</f>
        <v>#N/A</v>
      </c>
      <c r="W1065" s="271"/>
      <c r="X1065" s="271">
        <f t="shared" ca="1" si="85"/>
        <v>0</v>
      </c>
      <c r="Y1065" s="271"/>
      <c r="Z1065" s="271"/>
      <c r="AB1065" s="273" t="str">
        <f t="shared" si="86"/>
        <v/>
      </c>
    </row>
    <row r="1066" spans="1:28" s="272" customFormat="1" ht="20">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84"/>
        <v/>
      </c>
      <c r="T1066" s="222" t="str">
        <f ca="1">IF(B1066="","",IF(ISERROR(MATCH($J1066,SorP!$B$1:$B$6230,0)),"",INDIRECT("'SorP'!$A$"&amp;MATCH($J1066,SorP!$B$1:$B$6230,0))))</f>
        <v/>
      </c>
      <c r="U1066" s="238"/>
      <c r="V1066" s="270" t="e">
        <f>IF(C1066="",NA(),MATCH($B1066&amp;$C1066,'Smelter Look-up'!$J:$J,0))</f>
        <v>#N/A</v>
      </c>
      <c r="W1066" s="271"/>
      <c r="X1066" s="271">
        <f t="shared" ca="1" si="85"/>
        <v>0</v>
      </c>
      <c r="Y1066" s="271"/>
      <c r="Z1066" s="271"/>
      <c r="AB1066" s="273" t="str">
        <f t="shared" si="86"/>
        <v/>
      </c>
    </row>
    <row r="1067" spans="1:28" s="272" customFormat="1" ht="20">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84"/>
        <v/>
      </c>
      <c r="T1067" s="222" t="str">
        <f ca="1">IF(B1067="","",IF(ISERROR(MATCH($J1067,SorP!$B$1:$B$6230,0)),"",INDIRECT("'SorP'!$A$"&amp;MATCH($J1067,SorP!$B$1:$B$6230,0))))</f>
        <v/>
      </c>
      <c r="U1067" s="238"/>
      <c r="V1067" s="270" t="e">
        <f>IF(C1067="",NA(),MATCH($B1067&amp;$C1067,'Smelter Look-up'!$J:$J,0))</f>
        <v>#N/A</v>
      </c>
      <c r="W1067" s="271"/>
      <c r="X1067" s="271">
        <f t="shared" ca="1" si="85"/>
        <v>0</v>
      </c>
      <c r="Y1067" s="271"/>
      <c r="Z1067" s="271"/>
      <c r="AB1067" s="273" t="str">
        <f t="shared" si="86"/>
        <v/>
      </c>
    </row>
    <row r="1068" spans="1:28" s="272" customFormat="1" ht="20">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84"/>
        <v/>
      </c>
      <c r="T1068" s="222" t="str">
        <f ca="1">IF(B1068="","",IF(ISERROR(MATCH($J1068,SorP!$B$1:$B$6230,0)),"",INDIRECT("'SorP'!$A$"&amp;MATCH($J1068,SorP!$B$1:$B$6230,0))))</f>
        <v/>
      </c>
      <c r="U1068" s="238"/>
      <c r="V1068" s="270" t="e">
        <f>IF(C1068="",NA(),MATCH($B1068&amp;$C1068,'Smelter Look-up'!$J:$J,0))</f>
        <v>#N/A</v>
      </c>
      <c r="W1068" s="271"/>
      <c r="X1068" s="271">
        <f t="shared" ca="1" si="85"/>
        <v>0</v>
      </c>
      <c r="Y1068" s="271"/>
      <c r="Z1068" s="271"/>
      <c r="AB1068" s="273" t="str">
        <f t="shared" si="86"/>
        <v/>
      </c>
    </row>
    <row r="1069" spans="1:28" s="272" customFormat="1" ht="20">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84"/>
        <v/>
      </c>
      <c r="T1069" s="222" t="str">
        <f ca="1">IF(B1069="","",IF(ISERROR(MATCH($J1069,SorP!$B$1:$B$6230,0)),"",INDIRECT("'SorP'!$A$"&amp;MATCH($J1069,SorP!$B$1:$B$6230,0))))</f>
        <v/>
      </c>
      <c r="U1069" s="238"/>
      <c r="V1069" s="270" t="e">
        <f>IF(C1069="",NA(),MATCH($B1069&amp;$C1069,'Smelter Look-up'!$J:$J,0))</f>
        <v>#N/A</v>
      </c>
      <c r="W1069" s="271"/>
      <c r="X1069" s="271">
        <f t="shared" ca="1" si="85"/>
        <v>0</v>
      </c>
      <c r="Y1069" s="271"/>
      <c r="Z1069" s="271"/>
      <c r="AB1069" s="273" t="str">
        <f t="shared" si="86"/>
        <v/>
      </c>
    </row>
    <row r="1070" spans="1:28" s="272" customFormat="1" ht="20">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84"/>
        <v/>
      </c>
      <c r="T1070" s="222" t="str">
        <f ca="1">IF(B1070="","",IF(ISERROR(MATCH($J1070,SorP!$B$1:$B$6230,0)),"",INDIRECT("'SorP'!$A$"&amp;MATCH($J1070,SorP!$B$1:$B$6230,0))))</f>
        <v/>
      </c>
      <c r="U1070" s="238"/>
      <c r="V1070" s="270" t="e">
        <f>IF(C1070="",NA(),MATCH($B1070&amp;$C1070,'Smelter Look-up'!$J:$J,0))</f>
        <v>#N/A</v>
      </c>
      <c r="W1070" s="271"/>
      <c r="X1070" s="271">
        <f t="shared" ca="1" si="85"/>
        <v>0</v>
      </c>
      <c r="Y1070" s="271"/>
      <c r="Z1070" s="271"/>
      <c r="AB1070" s="273" t="str">
        <f t="shared" si="86"/>
        <v/>
      </c>
    </row>
    <row r="1071" spans="1:28" s="272" customFormat="1" ht="20">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84"/>
        <v/>
      </c>
      <c r="T1071" s="222" t="str">
        <f ca="1">IF(B1071="","",IF(ISERROR(MATCH($J1071,SorP!$B$1:$B$6230,0)),"",INDIRECT("'SorP'!$A$"&amp;MATCH($J1071,SorP!$B$1:$B$6230,0))))</f>
        <v/>
      </c>
      <c r="U1071" s="238"/>
      <c r="V1071" s="270" t="e">
        <f>IF(C1071="",NA(),MATCH($B1071&amp;$C1071,'Smelter Look-up'!$J:$J,0))</f>
        <v>#N/A</v>
      </c>
      <c r="W1071" s="271"/>
      <c r="X1071" s="271">
        <f t="shared" ca="1" si="85"/>
        <v>0</v>
      </c>
      <c r="Y1071" s="271"/>
      <c r="Z1071" s="271"/>
      <c r="AB1071" s="273" t="str">
        <f t="shared" si="86"/>
        <v/>
      </c>
    </row>
    <row r="1072" spans="1:28" s="272" customFormat="1" ht="20">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84"/>
        <v/>
      </c>
      <c r="T1072" s="222" t="str">
        <f ca="1">IF(B1072="","",IF(ISERROR(MATCH($J1072,SorP!$B$1:$B$6230,0)),"",INDIRECT("'SorP'!$A$"&amp;MATCH($J1072,SorP!$B$1:$B$6230,0))))</f>
        <v/>
      </c>
      <c r="U1072" s="238"/>
      <c r="V1072" s="270" t="e">
        <f>IF(C1072="",NA(),MATCH($B1072&amp;$C1072,'Smelter Look-up'!$J:$J,0))</f>
        <v>#N/A</v>
      </c>
      <c r="W1072" s="271"/>
      <c r="X1072" s="271">
        <f t="shared" ca="1" si="85"/>
        <v>0</v>
      </c>
      <c r="Y1072" s="271"/>
      <c r="Z1072" s="271"/>
      <c r="AB1072" s="273" t="str">
        <f t="shared" si="86"/>
        <v/>
      </c>
    </row>
    <row r="1073" spans="1:28" s="272" customFormat="1" ht="20">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84"/>
        <v/>
      </c>
      <c r="T1073" s="222" t="str">
        <f ca="1">IF(B1073="","",IF(ISERROR(MATCH($J1073,SorP!$B$1:$B$6230,0)),"",INDIRECT("'SorP'!$A$"&amp;MATCH($J1073,SorP!$B$1:$B$6230,0))))</f>
        <v/>
      </c>
      <c r="U1073" s="238"/>
      <c r="V1073" s="270" t="e">
        <f>IF(C1073="",NA(),MATCH($B1073&amp;$C1073,'Smelter Look-up'!$J:$J,0))</f>
        <v>#N/A</v>
      </c>
      <c r="W1073" s="271"/>
      <c r="X1073" s="271">
        <f t="shared" ca="1" si="85"/>
        <v>0</v>
      </c>
      <c r="Y1073" s="271"/>
      <c r="Z1073" s="271"/>
      <c r="AB1073" s="273" t="str">
        <f t="shared" si="86"/>
        <v/>
      </c>
    </row>
    <row r="1074" spans="1:28" s="272" customFormat="1" ht="20">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ca="1" si="84"/>
        <v/>
      </c>
      <c r="T1074" s="222" t="str">
        <f ca="1">IF(B1074="","",IF(ISERROR(MATCH($J1074,SorP!$B$1:$B$6230,0)),"",INDIRECT("'SorP'!$A$"&amp;MATCH($J1074,SorP!$B$1:$B$6230,0))))</f>
        <v/>
      </c>
      <c r="U1074" s="238"/>
      <c r="V1074" s="270" t="e">
        <f>IF(C1074="",NA(),MATCH($B1074&amp;$C1074,'Smelter Look-up'!$J:$J,0))</f>
        <v>#N/A</v>
      </c>
      <c r="W1074" s="271"/>
      <c r="X1074" s="271">
        <f t="shared" ca="1" si="85"/>
        <v>0</v>
      </c>
      <c r="Y1074" s="271"/>
      <c r="Z1074" s="271"/>
      <c r="AB1074" s="273" t="str">
        <f t="shared" si="86"/>
        <v/>
      </c>
    </row>
    <row r="1075" spans="1:28" s="272" customFormat="1" ht="20">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84"/>
        <v/>
      </c>
      <c r="T1075" s="222" t="str">
        <f ca="1">IF(B1075="","",IF(ISERROR(MATCH($J1075,SorP!$B$1:$B$6230,0)),"",INDIRECT("'SorP'!$A$"&amp;MATCH($J1075,SorP!$B$1:$B$6230,0))))</f>
        <v/>
      </c>
      <c r="U1075" s="238"/>
      <c r="V1075" s="270" t="e">
        <f>IF(C1075="",NA(),MATCH($B1075&amp;$C1075,'Smelter Look-up'!$J:$J,0))</f>
        <v>#N/A</v>
      </c>
      <c r="W1075" s="271"/>
      <c r="X1075" s="271">
        <f t="shared" ca="1" si="85"/>
        <v>0</v>
      </c>
      <c r="Y1075" s="271"/>
      <c r="Z1075" s="271"/>
      <c r="AB1075" s="273" t="str">
        <f t="shared" si="86"/>
        <v/>
      </c>
    </row>
    <row r="1076" spans="1:28" s="272" customFormat="1" ht="20">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ca="1" si="84"/>
        <v/>
      </c>
      <c r="T1076" s="222" t="str">
        <f ca="1">IF(B1076="","",IF(ISERROR(MATCH($J1076,SorP!$B$1:$B$6230,0)),"",INDIRECT("'SorP'!$A$"&amp;MATCH($J1076,SorP!$B$1:$B$6230,0))))</f>
        <v/>
      </c>
      <c r="U1076" s="238"/>
      <c r="V1076" s="270" t="e">
        <f>IF(C1076="",NA(),MATCH($B1076&amp;$C1076,'Smelter Look-up'!$J:$J,0))</f>
        <v>#N/A</v>
      </c>
      <c r="W1076" s="271"/>
      <c r="X1076" s="271">
        <f t="shared" ca="1" si="85"/>
        <v>0</v>
      </c>
      <c r="Y1076" s="271"/>
      <c r="Z1076" s="271"/>
      <c r="AB1076" s="273" t="str">
        <f t="shared" si="86"/>
        <v/>
      </c>
    </row>
    <row r="1077" spans="1:28" s="272" customFormat="1" ht="20">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ca="1" si="84"/>
        <v/>
      </c>
      <c r="T1077" s="222" t="str">
        <f ca="1">IF(B1077="","",IF(ISERROR(MATCH($J1077,SorP!$B$1:$B$6230,0)),"",INDIRECT("'SorP'!$A$"&amp;MATCH($J1077,SorP!$B$1:$B$6230,0))))</f>
        <v/>
      </c>
      <c r="U1077" s="238"/>
      <c r="V1077" s="270" t="e">
        <f>IF(C1077="",NA(),MATCH($B1077&amp;$C1077,'Smelter Look-up'!$J:$J,0))</f>
        <v>#N/A</v>
      </c>
      <c r="W1077" s="271"/>
      <c r="X1077" s="271">
        <f t="shared" ca="1" si="85"/>
        <v>0</v>
      </c>
      <c r="Y1077" s="271"/>
      <c r="Z1077" s="271"/>
      <c r="AB1077" s="273" t="str">
        <f t="shared" si="86"/>
        <v/>
      </c>
    </row>
    <row r="1078" spans="1:28" s="272" customFormat="1" ht="20">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ca="1" si="84"/>
        <v/>
      </c>
      <c r="T1078" s="222" t="str">
        <f ca="1">IF(B1078="","",IF(ISERROR(MATCH($J1078,SorP!$B$1:$B$6230,0)),"",INDIRECT("'SorP'!$A$"&amp;MATCH($J1078,SorP!$B$1:$B$6230,0))))</f>
        <v/>
      </c>
      <c r="U1078" s="238"/>
      <c r="V1078" s="270" t="e">
        <f>IF(C1078="",NA(),MATCH($B1078&amp;$C1078,'Smelter Look-up'!$J:$J,0))</f>
        <v>#N/A</v>
      </c>
      <c r="W1078" s="271"/>
      <c r="X1078" s="271">
        <f t="shared" ca="1" si="85"/>
        <v>0</v>
      </c>
      <c r="Y1078" s="271"/>
      <c r="Z1078" s="271"/>
      <c r="AB1078" s="273" t="str">
        <f t="shared" si="86"/>
        <v/>
      </c>
    </row>
    <row r="1079" spans="1:28" s="272" customFormat="1" ht="20">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ca="1" si="84"/>
        <v/>
      </c>
      <c r="T1079" s="222" t="str">
        <f ca="1">IF(B1079="","",IF(ISERROR(MATCH($J1079,SorP!$B$1:$B$6230,0)),"",INDIRECT("'SorP'!$A$"&amp;MATCH($J1079,SorP!$B$1:$B$6230,0))))</f>
        <v/>
      </c>
      <c r="U1079" s="238"/>
      <c r="V1079" s="270" t="e">
        <f>IF(C1079="",NA(),MATCH($B1079&amp;$C1079,'Smelter Look-up'!$J:$J,0))</f>
        <v>#N/A</v>
      </c>
      <c r="W1079" s="271"/>
      <c r="X1079" s="271">
        <f t="shared" ca="1" si="85"/>
        <v>0</v>
      </c>
      <c r="Y1079" s="271"/>
      <c r="Z1079" s="271"/>
      <c r="AB1079" s="273" t="str">
        <f t="shared" si="86"/>
        <v/>
      </c>
    </row>
    <row r="1080" spans="1:28" s="272" customFormat="1" ht="20">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84"/>
        <v/>
      </c>
      <c r="T1080" s="222" t="str">
        <f ca="1">IF(B1080="","",IF(ISERROR(MATCH($J1080,SorP!$B$1:$B$6230,0)),"",INDIRECT("'SorP'!$A$"&amp;MATCH($J1080,SorP!$B$1:$B$6230,0))))</f>
        <v/>
      </c>
      <c r="U1080" s="238"/>
      <c r="V1080" s="270" t="e">
        <f>IF(C1080="",NA(),MATCH($B1080&amp;$C1080,'Smelter Look-up'!$J:$J,0))</f>
        <v>#N/A</v>
      </c>
      <c r="W1080" s="271"/>
      <c r="X1080" s="271">
        <f t="shared" ca="1" si="85"/>
        <v>0</v>
      </c>
      <c r="Y1080" s="271"/>
      <c r="Z1080" s="271"/>
      <c r="AB1080" s="273" t="str">
        <f t="shared" si="86"/>
        <v/>
      </c>
    </row>
    <row r="1081" spans="1:28" s="272" customFormat="1" ht="20">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84"/>
        <v/>
      </c>
      <c r="T1081" s="222" t="str">
        <f ca="1">IF(B1081="","",IF(ISERROR(MATCH($J1081,SorP!$B$1:$B$6230,0)),"",INDIRECT("'SorP'!$A$"&amp;MATCH($J1081,SorP!$B$1:$B$6230,0))))</f>
        <v/>
      </c>
      <c r="U1081" s="238"/>
      <c r="V1081" s="270" t="e">
        <f>IF(C1081="",NA(),MATCH($B1081&amp;$C1081,'Smelter Look-up'!$J:$J,0))</f>
        <v>#N/A</v>
      </c>
      <c r="W1081" s="271"/>
      <c r="X1081" s="271">
        <f t="shared" ca="1" si="85"/>
        <v>0</v>
      </c>
      <c r="Y1081" s="271"/>
      <c r="Z1081" s="271"/>
      <c r="AB1081" s="273" t="str">
        <f t="shared" si="86"/>
        <v/>
      </c>
    </row>
    <row r="1082" spans="1:28" s="272" customFormat="1" ht="20">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ref="S1082" ca="1" si="87">IF(B1082="","",IF(ISERROR(MATCH($E1082,CL,0)),"Unknown",INDIRECT("'C'!$A$"&amp;MATCH($E1082,CL,0)+1)))</f>
        <v/>
      </c>
      <c r="T1082" s="222" t="str">
        <f ca="1">IF(B1082="","",IF(ISERROR(MATCH($J1082,SorP!$B$1:$B$6230,0)),"",INDIRECT("'SorP'!$A$"&amp;MATCH($J1082,SorP!$B$1:$B$6230,0))))</f>
        <v/>
      </c>
      <c r="U1082" s="238"/>
      <c r="V1082" s="270" t="e">
        <f>IF(C1082="",NA(),MATCH($B1082&amp;$C1082,'Smelter Look-up'!$J:$J,0))</f>
        <v>#N/A</v>
      </c>
      <c r="W1082" s="271"/>
      <c r="X1082" s="271">
        <f t="shared" ref="X1082" ca="1" si="88">IF(AND(C1082="Smelter not listed",OR(LEN(D1082)=0,LEN(E1082)=0)),1,0)</f>
        <v>0</v>
      </c>
      <c r="Y1082" s="271"/>
      <c r="Z1082" s="271"/>
      <c r="AB1082" s="273" t="str">
        <f t="shared" ref="AB1082" si="89">B1082&amp;C1082</f>
        <v/>
      </c>
    </row>
    <row r="1083" spans="1:28" s="272" customFormat="1" ht="20">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t="shared" ref="S1083:S1114" ca="1" si="90">IF(B1083="","",IF(ISERROR(MATCH($E1083,CL,0)),"Unknown",INDIRECT("'C'!$A$"&amp;MATCH($E1083,CL,0)+1)))</f>
        <v/>
      </c>
      <c r="T1083" s="222" t="str">
        <f ca="1">IF(B1083="","",IF(ISERROR(MATCH($J1083,SorP!$B$1:$B$6230,0)),"",INDIRECT("'SorP'!$A$"&amp;MATCH($J1083,SorP!$B$1:$B$6230,0))))</f>
        <v/>
      </c>
      <c r="U1083" s="238"/>
      <c r="V1083" s="270" t="e">
        <f>IF(C1083="",NA(),MATCH($B1083&amp;$C1083,'Smelter Look-up'!$J:$J,0))</f>
        <v>#N/A</v>
      </c>
      <c r="W1083" s="271"/>
      <c r="X1083" s="271">
        <f t="shared" ref="X1083:X1114" ca="1" si="91">IF(AND(C1083="Smelter not listed",OR(LEN(D1083)=0,LEN(E1083)=0)),1,0)</f>
        <v>0</v>
      </c>
      <c r="Y1083" s="271"/>
      <c r="Z1083" s="271"/>
      <c r="AB1083" s="273" t="str">
        <f t="shared" ref="AB1083:AB1114" si="92">B1083&amp;C1083</f>
        <v/>
      </c>
    </row>
    <row r="1084" spans="1:28" s="272" customFormat="1" ht="20">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ca="1" si="90"/>
        <v/>
      </c>
      <c r="T1084" s="222" t="str">
        <f ca="1">IF(B1084="","",IF(ISERROR(MATCH($J1084,SorP!$B$1:$B$6230,0)),"",INDIRECT("'SorP'!$A$"&amp;MATCH($J1084,SorP!$B$1:$B$6230,0))))</f>
        <v/>
      </c>
      <c r="U1084" s="238"/>
      <c r="V1084" s="270" t="e">
        <f>IF(C1084="",NA(),MATCH($B1084&amp;$C1084,'Smelter Look-up'!$J:$J,0))</f>
        <v>#N/A</v>
      </c>
      <c r="W1084" s="271"/>
      <c r="X1084" s="271">
        <f t="shared" ca="1" si="91"/>
        <v>0</v>
      </c>
      <c r="Y1084" s="271"/>
      <c r="Z1084" s="271"/>
      <c r="AB1084" s="273" t="str">
        <f t="shared" si="92"/>
        <v/>
      </c>
    </row>
    <row r="1085" spans="1:28" s="272" customFormat="1" ht="20">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90"/>
        <v/>
      </c>
      <c r="T1085" s="222" t="str">
        <f ca="1">IF(B1085="","",IF(ISERROR(MATCH($J1085,SorP!$B$1:$B$6230,0)),"",INDIRECT("'SorP'!$A$"&amp;MATCH($J1085,SorP!$B$1:$B$6230,0))))</f>
        <v/>
      </c>
      <c r="U1085" s="238"/>
      <c r="V1085" s="270" t="e">
        <f>IF(C1085="",NA(),MATCH($B1085&amp;$C1085,'Smelter Look-up'!$J:$J,0))</f>
        <v>#N/A</v>
      </c>
      <c r="W1085" s="271"/>
      <c r="X1085" s="271">
        <f t="shared" ca="1" si="91"/>
        <v>0</v>
      </c>
      <c r="Y1085" s="271"/>
      <c r="Z1085" s="271"/>
      <c r="AB1085" s="273" t="str">
        <f t="shared" si="92"/>
        <v/>
      </c>
    </row>
    <row r="1086" spans="1:28" s="272" customFormat="1" ht="20">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90"/>
        <v/>
      </c>
      <c r="T1086" s="222" t="str">
        <f ca="1">IF(B1086="","",IF(ISERROR(MATCH($J1086,SorP!$B$1:$B$6230,0)),"",INDIRECT("'SorP'!$A$"&amp;MATCH($J1086,SorP!$B$1:$B$6230,0))))</f>
        <v/>
      </c>
      <c r="U1086" s="238"/>
      <c r="V1086" s="270" t="e">
        <f>IF(C1086="",NA(),MATCH($B1086&amp;$C1086,'Smelter Look-up'!$J:$J,0))</f>
        <v>#N/A</v>
      </c>
      <c r="W1086" s="271"/>
      <c r="X1086" s="271">
        <f t="shared" ca="1" si="91"/>
        <v>0</v>
      </c>
      <c r="Y1086" s="271"/>
      <c r="Z1086" s="271"/>
      <c r="AB1086" s="273" t="str">
        <f t="shared" si="92"/>
        <v/>
      </c>
    </row>
    <row r="1087" spans="1:28" s="272" customFormat="1" ht="20">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90"/>
        <v/>
      </c>
      <c r="T1087" s="222" t="str">
        <f ca="1">IF(B1087="","",IF(ISERROR(MATCH($J1087,SorP!$B$1:$B$6230,0)),"",INDIRECT("'SorP'!$A$"&amp;MATCH($J1087,SorP!$B$1:$B$6230,0))))</f>
        <v/>
      </c>
      <c r="U1087" s="238"/>
      <c r="V1087" s="270" t="e">
        <f>IF(C1087="",NA(),MATCH($B1087&amp;$C1087,'Smelter Look-up'!$J:$J,0))</f>
        <v>#N/A</v>
      </c>
      <c r="W1087" s="271"/>
      <c r="X1087" s="271">
        <f t="shared" ca="1" si="91"/>
        <v>0</v>
      </c>
      <c r="Y1087" s="271"/>
      <c r="Z1087" s="271"/>
      <c r="AB1087" s="273" t="str">
        <f t="shared" si="92"/>
        <v/>
      </c>
    </row>
    <row r="1088" spans="1:28" s="272" customFormat="1" ht="20">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90"/>
        <v/>
      </c>
      <c r="T1088" s="222" t="str">
        <f ca="1">IF(B1088="","",IF(ISERROR(MATCH($J1088,SorP!$B$1:$B$6230,0)),"",INDIRECT("'SorP'!$A$"&amp;MATCH($J1088,SorP!$B$1:$B$6230,0))))</f>
        <v/>
      </c>
      <c r="U1088" s="238"/>
      <c r="V1088" s="270" t="e">
        <f>IF(C1088="",NA(),MATCH($B1088&amp;$C1088,'Smelter Look-up'!$J:$J,0))</f>
        <v>#N/A</v>
      </c>
      <c r="W1088" s="271"/>
      <c r="X1088" s="271">
        <f t="shared" ca="1" si="91"/>
        <v>0</v>
      </c>
      <c r="Y1088" s="271"/>
      <c r="Z1088" s="271"/>
      <c r="AB1088" s="273" t="str">
        <f t="shared" si="92"/>
        <v/>
      </c>
    </row>
    <row r="1089" spans="1:28" s="272" customFormat="1" ht="20">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90"/>
        <v/>
      </c>
      <c r="T1089" s="222" t="str">
        <f ca="1">IF(B1089="","",IF(ISERROR(MATCH($J1089,SorP!$B$1:$B$6230,0)),"",INDIRECT("'SorP'!$A$"&amp;MATCH($J1089,SorP!$B$1:$B$6230,0))))</f>
        <v/>
      </c>
      <c r="U1089" s="238"/>
      <c r="V1089" s="270" t="e">
        <f>IF(C1089="",NA(),MATCH($B1089&amp;$C1089,'Smelter Look-up'!$J:$J,0))</f>
        <v>#N/A</v>
      </c>
      <c r="W1089" s="271"/>
      <c r="X1089" s="271">
        <f t="shared" ca="1" si="91"/>
        <v>0</v>
      </c>
      <c r="Y1089" s="271"/>
      <c r="Z1089" s="271"/>
      <c r="AB1089" s="273" t="str">
        <f t="shared" si="92"/>
        <v/>
      </c>
    </row>
    <row r="1090" spans="1:28" s="272" customFormat="1" ht="20">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90"/>
        <v/>
      </c>
      <c r="T1090" s="222" t="str">
        <f ca="1">IF(B1090="","",IF(ISERROR(MATCH($J1090,SorP!$B$1:$B$6230,0)),"",INDIRECT("'SorP'!$A$"&amp;MATCH($J1090,SorP!$B$1:$B$6230,0))))</f>
        <v/>
      </c>
      <c r="U1090" s="238"/>
      <c r="V1090" s="270" t="e">
        <f>IF(C1090="",NA(),MATCH($B1090&amp;$C1090,'Smelter Look-up'!$J:$J,0))</f>
        <v>#N/A</v>
      </c>
      <c r="W1090" s="271"/>
      <c r="X1090" s="271">
        <f t="shared" ca="1" si="91"/>
        <v>0</v>
      </c>
      <c r="Y1090" s="271"/>
      <c r="Z1090" s="271"/>
      <c r="AB1090" s="273" t="str">
        <f t="shared" si="92"/>
        <v/>
      </c>
    </row>
    <row r="1091" spans="1:28" s="272" customFormat="1" ht="20">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90"/>
        <v/>
      </c>
      <c r="T1091" s="222" t="str">
        <f ca="1">IF(B1091="","",IF(ISERROR(MATCH($J1091,SorP!$B$1:$B$6230,0)),"",INDIRECT("'SorP'!$A$"&amp;MATCH($J1091,SorP!$B$1:$B$6230,0))))</f>
        <v/>
      </c>
      <c r="U1091" s="238"/>
      <c r="V1091" s="270" t="e">
        <f>IF(C1091="",NA(),MATCH($B1091&amp;$C1091,'Smelter Look-up'!$J:$J,0))</f>
        <v>#N/A</v>
      </c>
      <c r="W1091" s="271"/>
      <c r="X1091" s="271">
        <f t="shared" ca="1" si="91"/>
        <v>0</v>
      </c>
      <c r="Y1091" s="271"/>
      <c r="Z1091" s="271"/>
      <c r="AB1091" s="273" t="str">
        <f t="shared" si="92"/>
        <v/>
      </c>
    </row>
    <row r="1092" spans="1:28" s="272" customFormat="1" ht="20">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90"/>
        <v/>
      </c>
      <c r="T1092" s="222" t="str">
        <f ca="1">IF(B1092="","",IF(ISERROR(MATCH($J1092,SorP!$B$1:$B$6230,0)),"",INDIRECT("'SorP'!$A$"&amp;MATCH($J1092,SorP!$B$1:$B$6230,0))))</f>
        <v/>
      </c>
      <c r="U1092" s="238"/>
      <c r="V1092" s="270" t="e">
        <f>IF(C1092="",NA(),MATCH($B1092&amp;$C1092,'Smelter Look-up'!$J:$J,0))</f>
        <v>#N/A</v>
      </c>
      <c r="W1092" s="271"/>
      <c r="X1092" s="271">
        <f t="shared" ca="1" si="91"/>
        <v>0</v>
      </c>
      <c r="Y1092" s="271"/>
      <c r="Z1092" s="271"/>
      <c r="AB1092" s="273" t="str">
        <f t="shared" si="92"/>
        <v/>
      </c>
    </row>
    <row r="1093" spans="1:28" s="272" customFormat="1" ht="20">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90"/>
        <v/>
      </c>
      <c r="T1093" s="222" t="str">
        <f ca="1">IF(B1093="","",IF(ISERROR(MATCH($J1093,SorP!$B$1:$B$6230,0)),"",INDIRECT("'SorP'!$A$"&amp;MATCH($J1093,SorP!$B$1:$B$6230,0))))</f>
        <v/>
      </c>
      <c r="U1093" s="238"/>
      <c r="V1093" s="270" t="e">
        <f>IF(C1093="",NA(),MATCH($B1093&amp;$C1093,'Smelter Look-up'!$J:$J,0))</f>
        <v>#N/A</v>
      </c>
      <c r="W1093" s="271"/>
      <c r="X1093" s="271">
        <f t="shared" ca="1" si="91"/>
        <v>0</v>
      </c>
      <c r="Y1093" s="271"/>
      <c r="Z1093" s="271"/>
      <c r="AB1093" s="273" t="str">
        <f t="shared" si="92"/>
        <v/>
      </c>
    </row>
    <row r="1094" spans="1:28" s="272" customFormat="1" ht="20">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90"/>
        <v/>
      </c>
      <c r="T1094" s="222" t="str">
        <f ca="1">IF(B1094="","",IF(ISERROR(MATCH($J1094,SorP!$B$1:$B$6230,0)),"",INDIRECT("'SorP'!$A$"&amp;MATCH($J1094,SorP!$B$1:$B$6230,0))))</f>
        <v/>
      </c>
      <c r="U1094" s="238"/>
      <c r="V1094" s="270" t="e">
        <f>IF(C1094="",NA(),MATCH($B1094&amp;$C1094,'Smelter Look-up'!$J:$J,0))</f>
        <v>#N/A</v>
      </c>
      <c r="W1094" s="271"/>
      <c r="X1094" s="271">
        <f t="shared" ca="1" si="91"/>
        <v>0</v>
      </c>
      <c r="Y1094" s="271"/>
      <c r="Z1094" s="271"/>
      <c r="AB1094" s="273" t="str">
        <f t="shared" si="92"/>
        <v/>
      </c>
    </row>
    <row r="1095" spans="1:28" s="272" customFormat="1" ht="20">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90"/>
        <v/>
      </c>
      <c r="T1095" s="222" t="str">
        <f ca="1">IF(B1095="","",IF(ISERROR(MATCH($J1095,SorP!$B$1:$B$6230,0)),"",INDIRECT("'SorP'!$A$"&amp;MATCH($J1095,SorP!$B$1:$B$6230,0))))</f>
        <v/>
      </c>
      <c r="U1095" s="238"/>
      <c r="V1095" s="270" t="e">
        <f>IF(C1095="",NA(),MATCH($B1095&amp;$C1095,'Smelter Look-up'!$J:$J,0))</f>
        <v>#N/A</v>
      </c>
      <c r="W1095" s="271"/>
      <c r="X1095" s="271">
        <f t="shared" ca="1" si="91"/>
        <v>0</v>
      </c>
      <c r="Y1095" s="271"/>
      <c r="Z1095" s="271"/>
      <c r="AB1095" s="273" t="str">
        <f t="shared" si="92"/>
        <v/>
      </c>
    </row>
    <row r="1096" spans="1:28" s="272" customFormat="1" ht="20">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90"/>
        <v/>
      </c>
      <c r="T1096" s="222" t="str">
        <f ca="1">IF(B1096="","",IF(ISERROR(MATCH($J1096,SorP!$B$1:$B$6230,0)),"",INDIRECT("'SorP'!$A$"&amp;MATCH($J1096,SorP!$B$1:$B$6230,0))))</f>
        <v/>
      </c>
      <c r="U1096" s="238"/>
      <c r="V1096" s="270" t="e">
        <f>IF(C1096="",NA(),MATCH($B1096&amp;$C1096,'Smelter Look-up'!$J:$J,0))</f>
        <v>#N/A</v>
      </c>
      <c r="W1096" s="271"/>
      <c r="X1096" s="271">
        <f t="shared" ca="1" si="91"/>
        <v>0</v>
      </c>
      <c r="Y1096" s="271"/>
      <c r="Z1096" s="271"/>
      <c r="AB1096" s="273" t="str">
        <f t="shared" si="92"/>
        <v/>
      </c>
    </row>
    <row r="1097" spans="1:28" s="272" customFormat="1" ht="20">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90"/>
        <v/>
      </c>
      <c r="T1097" s="222" t="str">
        <f ca="1">IF(B1097="","",IF(ISERROR(MATCH($J1097,SorP!$B$1:$B$6230,0)),"",INDIRECT("'SorP'!$A$"&amp;MATCH($J1097,SorP!$B$1:$B$6230,0))))</f>
        <v/>
      </c>
      <c r="U1097" s="238"/>
      <c r="V1097" s="270" t="e">
        <f>IF(C1097="",NA(),MATCH($B1097&amp;$C1097,'Smelter Look-up'!$J:$J,0))</f>
        <v>#N/A</v>
      </c>
      <c r="W1097" s="271"/>
      <c r="X1097" s="271">
        <f t="shared" ca="1" si="91"/>
        <v>0</v>
      </c>
      <c r="Y1097" s="271"/>
      <c r="Z1097" s="271"/>
      <c r="AB1097" s="273" t="str">
        <f t="shared" si="92"/>
        <v/>
      </c>
    </row>
    <row r="1098" spans="1:28" s="272" customFormat="1" ht="20">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90"/>
        <v/>
      </c>
      <c r="T1098" s="222" t="str">
        <f ca="1">IF(B1098="","",IF(ISERROR(MATCH($J1098,SorP!$B$1:$B$6230,0)),"",INDIRECT("'SorP'!$A$"&amp;MATCH($J1098,SorP!$B$1:$B$6230,0))))</f>
        <v/>
      </c>
      <c r="U1098" s="238"/>
      <c r="V1098" s="270" t="e">
        <f>IF(C1098="",NA(),MATCH($B1098&amp;$C1098,'Smelter Look-up'!$J:$J,0))</f>
        <v>#N/A</v>
      </c>
      <c r="W1098" s="271"/>
      <c r="X1098" s="271">
        <f t="shared" ca="1" si="91"/>
        <v>0</v>
      </c>
      <c r="Y1098" s="271"/>
      <c r="Z1098" s="271"/>
      <c r="AB1098" s="273" t="str">
        <f t="shared" si="92"/>
        <v/>
      </c>
    </row>
    <row r="1099" spans="1:28" s="272" customFormat="1" ht="20">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90"/>
        <v/>
      </c>
      <c r="T1099" s="222" t="str">
        <f ca="1">IF(B1099="","",IF(ISERROR(MATCH($J1099,SorP!$B$1:$B$6230,0)),"",INDIRECT("'SorP'!$A$"&amp;MATCH($J1099,SorP!$B$1:$B$6230,0))))</f>
        <v/>
      </c>
      <c r="U1099" s="238"/>
      <c r="V1099" s="270" t="e">
        <f>IF(C1099="",NA(),MATCH($B1099&amp;$C1099,'Smelter Look-up'!$J:$J,0))</f>
        <v>#N/A</v>
      </c>
      <c r="W1099" s="271"/>
      <c r="X1099" s="271">
        <f t="shared" ca="1" si="91"/>
        <v>0</v>
      </c>
      <c r="Y1099" s="271"/>
      <c r="Z1099" s="271"/>
      <c r="AB1099" s="273" t="str">
        <f t="shared" si="92"/>
        <v/>
      </c>
    </row>
    <row r="1100" spans="1:28" s="272" customFormat="1" ht="20">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90"/>
        <v/>
      </c>
      <c r="T1100" s="222" t="str">
        <f ca="1">IF(B1100="","",IF(ISERROR(MATCH($J1100,SorP!$B$1:$B$6230,0)),"",INDIRECT("'SorP'!$A$"&amp;MATCH($J1100,SorP!$B$1:$B$6230,0))))</f>
        <v/>
      </c>
      <c r="U1100" s="238"/>
      <c r="V1100" s="270" t="e">
        <f>IF(C1100="",NA(),MATCH($B1100&amp;$C1100,'Smelter Look-up'!$J:$J,0))</f>
        <v>#N/A</v>
      </c>
      <c r="W1100" s="271"/>
      <c r="X1100" s="271">
        <f t="shared" ca="1" si="91"/>
        <v>0</v>
      </c>
      <c r="Y1100" s="271"/>
      <c r="Z1100" s="271"/>
      <c r="AB1100" s="273" t="str">
        <f t="shared" si="92"/>
        <v/>
      </c>
    </row>
    <row r="1101" spans="1:28" s="272" customFormat="1" ht="20">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90"/>
        <v/>
      </c>
      <c r="T1101" s="222" t="str">
        <f ca="1">IF(B1101="","",IF(ISERROR(MATCH($J1101,SorP!$B$1:$B$6230,0)),"",INDIRECT("'SorP'!$A$"&amp;MATCH($J1101,SorP!$B$1:$B$6230,0))))</f>
        <v/>
      </c>
      <c r="U1101" s="238"/>
      <c r="V1101" s="270" t="e">
        <f>IF(C1101="",NA(),MATCH($B1101&amp;$C1101,'Smelter Look-up'!$J:$J,0))</f>
        <v>#N/A</v>
      </c>
      <c r="W1101" s="271"/>
      <c r="X1101" s="271">
        <f t="shared" ca="1" si="91"/>
        <v>0</v>
      </c>
      <c r="Y1101" s="271"/>
      <c r="Z1101" s="271"/>
      <c r="AB1101" s="273" t="str">
        <f t="shared" si="92"/>
        <v/>
      </c>
    </row>
    <row r="1102" spans="1:28" s="272" customFormat="1" ht="20">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90"/>
        <v/>
      </c>
      <c r="T1102" s="222" t="str">
        <f ca="1">IF(B1102="","",IF(ISERROR(MATCH($J1102,SorP!$B$1:$B$6230,0)),"",INDIRECT("'SorP'!$A$"&amp;MATCH($J1102,SorP!$B$1:$B$6230,0))))</f>
        <v/>
      </c>
      <c r="U1102" s="238"/>
      <c r="V1102" s="270" t="e">
        <f>IF(C1102="",NA(),MATCH($B1102&amp;$C1102,'Smelter Look-up'!$J:$J,0))</f>
        <v>#N/A</v>
      </c>
      <c r="W1102" s="271"/>
      <c r="X1102" s="271">
        <f t="shared" ca="1" si="91"/>
        <v>0</v>
      </c>
      <c r="Y1102" s="271"/>
      <c r="Z1102" s="271"/>
      <c r="AB1102" s="273" t="str">
        <f t="shared" si="92"/>
        <v/>
      </c>
    </row>
    <row r="1103" spans="1:28" s="272" customFormat="1" ht="20">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90"/>
        <v/>
      </c>
      <c r="T1103" s="222" t="str">
        <f ca="1">IF(B1103="","",IF(ISERROR(MATCH($J1103,SorP!$B$1:$B$6230,0)),"",INDIRECT("'SorP'!$A$"&amp;MATCH($J1103,SorP!$B$1:$B$6230,0))))</f>
        <v/>
      </c>
      <c r="U1103" s="238"/>
      <c r="V1103" s="270" t="e">
        <f>IF(C1103="",NA(),MATCH($B1103&amp;$C1103,'Smelter Look-up'!$J:$J,0))</f>
        <v>#N/A</v>
      </c>
      <c r="W1103" s="271"/>
      <c r="X1103" s="271">
        <f t="shared" ca="1" si="91"/>
        <v>0</v>
      </c>
      <c r="Y1103" s="271"/>
      <c r="Z1103" s="271"/>
      <c r="AB1103" s="273" t="str">
        <f t="shared" si="92"/>
        <v/>
      </c>
    </row>
    <row r="1104" spans="1:28" s="272" customFormat="1" ht="20">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90"/>
        <v/>
      </c>
      <c r="T1104" s="222" t="str">
        <f ca="1">IF(B1104="","",IF(ISERROR(MATCH($J1104,SorP!$B$1:$B$6230,0)),"",INDIRECT("'SorP'!$A$"&amp;MATCH($J1104,SorP!$B$1:$B$6230,0))))</f>
        <v/>
      </c>
      <c r="U1104" s="238"/>
      <c r="V1104" s="270" t="e">
        <f>IF(C1104="",NA(),MATCH($B1104&amp;$C1104,'Smelter Look-up'!$J:$J,0))</f>
        <v>#N/A</v>
      </c>
      <c r="W1104" s="271"/>
      <c r="X1104" s="271">
        <f t="shared" ca="1" si="91"/>
        <v>0</v>
      </c>
      <c r="Y1104" s="271"/>
      <c r="Z1104" s="271"/>
      <c r="AB1104" s="273" t="str">
        <f t="shared" si="92"/>
        <v/>
      </c>
    </row>
    <row r="1105" spans="1:28" s="272" customFormat="1" ht="20">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ca="1" si="90"/>
        <v/>
      </c>
      <c r="T1105" s="222" t="str">
        <f ca="1">IF(B1105="","",IF(ISERROR(MATCH($J1105,SorP!$B$1:$B$6230,0)),"",INDIRECT("'SorP'!$A$"&amp;MATCH($J1105,SorP!$B$1:$B$6230,0))))</f>
        <v/>
      </c>
      <c r="U1105" s="238"/>
      <c r="V1105" s="270" t="e">
        <f>IF(C1105="",NA(),MATCH($B1105&amp;$C1105,'Smelter Look-up'!$J:$J,0))</f>
        <v>#N/A</v>
      </c>
      <c r="W1105" s="271"/>
      <c r="X1105" s="271">
        <f t="shared" ca="1" si="91"/>
        <v>0</v>
      </c>
      <c r="Y1105" s="271"/>
      <c r="Z1105" s="271"/>
      <c r="AB1105" s="273" t="str">
        <f t="shared" si="92"/>
        <v/>
      </c>
    </row>
    <row r="1106" spans="1:28" s="272" customFormat="1" ht="20">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ca="1" si="90"/>
        <v/>
      </c>
      <c r="T1106" s="222" t="str">
        <f ca="1">IF(B1106="","",IF(ISERROR(MATCH($J1106,SorP!$B$1:$B$6230,0)),"",INDIRECT("'SorP'!$A$"&amp;MATCH($J1106,SorP!$B$1:$B$6230,0))))</f>
        <v/>
      </c>
      <c r="U1106" s="238"/>
      <c r="V1106" s="270" t="e">
        <f>IF(C1106="",NA(),MATCH($B1106&amp;$C1106,'Smelter Look-up'!$J:$J,0))</f>
        <v>#N/A</v>
      </c>
      <c r="W1106" s="271"/>
      <c r="X1106" s="271">
        <f t="shared" ca="1" si="91"/>
        <v>0</v>
      </c>
      <c r="Y1106" s="271"/>
      <c r="Z1106" s="271"/>
      <c r="AB1106" s="273" t="str">
        <f t="shared" si="92"/>
        <v/>
      </c>
    </row>
    <row r="1107" spans="1:28" s="272" customFormat="1" ht="20">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90"/>
        <v/>
      </c>
      <c r="T1107" s="222" t="str">
        <f ca="1">IF(B1107="","",IF(ISERROR(MATCH($J1107,SorP!$B$1:$B$6230,0)),"",INDIRECT("'SorP'!$A$"&amp;MATCH($J1107,SorP!$B$1:$B$6230,0))))</f>
        <v/>
      </c>
      <c r="U1107" s="238"/>
      <c r="V1107" s="270" t="e">
        <f>IF(C1107="",NA(),MATCH($B1107&amp;$C1107,'Smelter Look-up'!$J:$J,0))</f>
        <v>#N/A</v>
      </c>
      <c r="W1107" s="271"/>
      <c r="X1107" s="271">
        <f t="shared" ca="1" si="91"/>
        <v>0</v>
      </c>
      <c r="Y1107" s="271"/>
      <c r="Z1107" s="271"/>
      <c r="AB1107" s="273" t="str">
        <f t="shared" si="92"/>
        <v/>
      </c>
    </row>
    <row r="1108" spans="1:28" s="272" customFormat="1" ht="20">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90"/>
        <v/>
      </c>
      <c r="T1108" s="222" t="str">
        <f ca="1">IF(B1108="","",IF(ISERROR(MATCH($J1108,SorP!$B$1:$B$6230,0)),"",INDIRECT("'SorP'!$A$"&amp;MATCH($J1108,SorP!$B$1:$B$6230,0))))</f>
        <v/>
      </c>
      <c r="U1108" s="238"/>
      <c r="V1108" s="270" t="e">
        <f>IF(C1108="",NA(),MATCH($B1108&amp;$C1108,'Smelter Look-up'!$J:$J,0))</f>
        <v>#N/A</v>
      </c>
      <c r="W1108" s="271"/>
      <c r="X1108" s="271">
        <f t="shared" ca="1" si="91"/>
        <v>0</v>
      </c>
      <c r="Y1108" s="271"/>
      <c r="Z1108" s="271"/>
      <c r="AB1108" s="273" t="str">
        <f t="shared" si="92"/>
        <v/>
      </c>
    </row>
    <row r="1109" spans="1:28" s="272" customFormat="1" ht="20">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ca="1" si="90"/>
        <v/>
      </c>
      <c r="T1109" s="222" t="str">
        <f ca="1">IF(B1109="","",IF(ISERROR(MATCH($J1109,SorP!$B$1:$B$6230,0)),"",INDIRECT("'SorP'!$A$"&amp;MATCH($J1109,SorP!$B$1:$B$6230,0))))</f>
        <v/>
      </c>
      <c r="U1109" s="238"/>
      <c r="V1109" s="270" t="e">
        <f>IF(C1109="",NA(),MATCH($B1109&amp;$C1109,'Smelter Look-up'!$J:$J,0))</f>
        <v>#N/A</v>
      </c>
      <c r="W1109" s="271"/>
      <c r="X1109" s="271">
        <f t="shared" ca="1" si="91"/>
        <v>0</v>
      </c>
      <c r="Y1109" s="271"/>
      <c r="Z1109" s="271"/>
      <c r="AB1109" s="273" t="str">
        <f t="shared" si="92"/>
        <v/>
      </c>
    </row>
    <row r="1110" spans="1:28" s="272" customFormat="1" ht="20">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90"/>
        <v/>
      </c>
      <c r="T1110" s="222" t="str">
        <f ca="1">IF(B1110="","",IF(ISERROR(MATCH($J1110,SorP!$B$1:$B$6230,0)),"",INDIRECT("'SorP'!$A$"&amp;MATCH($J1110,SorP!$B$1:$B$6230,0))))</f>
        <v/>
      </c>
      <c r="U1110" s="238"/>
      <c r="V1110" s="270" t="e">
        <f>IF(C1110="",NA(),MATCH($B1110&amp;$C1110,'Smelter Look-up'!$J:$J,0))</f>
        <v>#N/A</v>
      </c>
      <c r="W1110" s="271"/>
      <c r="X1110" s="271">
        <f t="shared" ca="1" si="91"/>
        <v>0</v>
      </c>
      <c r="Y1110" s="271"/>
      <c r="Z1110" s="271"/>
      <c r="AB1110" s="273" t="str">
        <f t="shared" si="92"/>
        <v/>
      </c>
    </row>
    <row r="1111" spans="1:28" s="272" customFormat="1" ht="20">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ca="1" si="90"/>
        <v/>
      </c>
      <c r="T1111" s="222" t="str">
        <f ca="1">IF(B1111="","",IF(ISERROR(MATCH($J1111,SorP!$B$1:$B$6230,0)),"",INDIRECT("'SorP'!$A$"&amp;MATCH($J1111,SorP!$B$1:$B$6230,0))))</f>
        <v/>
      </c>
      <c r="U1111" s="238"/>
      <c r="V1111" s="270" t="e">
        <f>IF(C1111="",NA(),MATCH($B1111&amp;$C1111,'Smelter Look-up'!$J:$J,0))</f>
        <v>#N/A</v>
      </c>
      <c r="W1111" s="271"/>
      <c r="X1111" s="271">
        <f t="shared" ca="1" si="91"/>
        <v>0</v>
      </c>
      <c r="Y1111" s="271"/>
      <c r="Z1111" s="271"/>
      <c r="AB1111" s="273" t="str">
        <f t="shared" si="92"/>
        <v/>
      </c>
    </row>
    <row r="1112" spans="1:28" s="272" customFormat="1" ht="20">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90"/>
        <v/>
      </c>
      <c r="T1112" s="222" t="str">
        <f ca="1">IF(B1112="","",IF(ISERROR(MATCH($J1112,SorP!$B$1:$B$6230,0)),"",INDIRECT("'SorP'!$A$"&amp;MATCH($J1112,SorP!$B$1:$B$6230,0))))</f>
        <v/>
      </c>
      <c r="U1112" s="238"/>
      <c r="V1112" s="270" t="e">
        <f>IF(C1112="",NA(),MATCH($B1112&amp;$C1112,'Smelter Look-up'!$J:$J,0))</f>
        <v>#N/A</v>
      </c>
      <c r="W1112" s="271"/>
      <c r="X1112" s="271">
        <f t="shared" ca="1" si="91"/>
        <v>0</v>
      </c>
      <c r="Y1112" s="271"/>
      <c r="Z1112" s="271"/>
      <c r="AB1112" s="273" t="str">
        <f t="shared" si="92"/>
        <v/>
      </c>
    </row>
    <row r="1113" spans="1:28" s="272" customFormat="1" ht="20">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90"/>
        <v/>
      </c>
      <c r="T1113" s="222" t="str">
        <f ca="1">IF(B1113="","",IF(ISERROR(MATCH($J1113,SorP!$B$1:$B$6230,0)),"",INDIRECT("'SorP'!$A$"&amp;MATCH($J1113,SorP!$B$1:$B$6230,0))))</f>
        <v/>
      </c>
      <c r="U1113" s="238"/>
      <c r="V1113" s="270" t="e">
        <f>IF(C1113="",NA(),MATCH($B1113&amp;$C1113,'Smelter Look-up'!$J:$J,0))</f>
        <v>#N/A</v>
      </c>
      <c r="W1113" s="271"/>
      <c r="X1113" s="271">
        <f t="shared" ca="1" si="91"/>
        <v>0</v>
      </c>
      <c r="Y1113" s="271"/>
      <c r="Z1113" s="271"/>
      <c r="AB1113" s="273" t="str">
        <f t="shared" si="92"/>
        <v/>
      </c>
    </row>
    <row r="1114" spans="1:28" s="272" customFormat="1" ht="20">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90"/>
        <v/>
      </c>
      <c r="T1114" s="222" t="str">
        <f ca="1">IF(B1114="","",IF(ISERROR(MATCH($J1114,SorP!$B$1:$B$6230,0)),"",INDIRECT("'SorP'!$A$"&amp;MATCH($J1114,SorP!$B$1:$B$6230,0))))</f>
        <v/>
      </c>
      <c r="U1114" s="238"/>
      <c r="V1114" s="270" t="e">
        <f>IF(C1114="",NA(),MATCH($B1114&amp;$C1114,'Smelter Look-up'!$J:$J,0))</f>
        <v>#N/A</v>
      </c>
      <c r="W1114" s="271"/>
      <c r="X1114" s="271">
        <f t="shared" ca="1" si="91"/>
        <v>0</v>
      </c>
      <c r="Y1114" s="271"/>
      <c r="Z1114" s="271"/>
      <c r="AB1114" s="273" t="str">
        <f t="shared" si="92"/>
        <v/>
      </c>
    </row>
    <row r="1115" spans="1:28" s="272" customFormat="1" ht="20">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ref="S1115:S1145" ca="1" si="93">IF(B1115="","",IF(ISERROR(MATCH($E1115,CL,0)),"Unknown",INDIRECT("'C'!$A$"&amp;MATCH($E1115,CL,0)+1)))</f>
        <v/>
      </c>
      <c r="T1115" s="222" t="str">
        <f ca="1">IF(B1115="","",IF(ISERROR(MATCH($J1115,SorP!$B$1:$B$6230,0)),"",INDIRECT("'SorP'!$A$"&amp;MATCH($J1115,SorP!$B$1:$B$6230,0))))</f>
        <v/>
      </c>
      <c r="U1115" s="238"/>
      <c r="V1115" s="270" t="e">
        <f>IF(C1115="",NA(),MATCH($B1115&amp;$C1115,'Smelter Look-up'!$J:$J,0))</f>
        <v>#N/A</v>
      </c>
      <c r="W1115" s="271"/>
      <c r="X1115" s="271">
        <f t="shared" ref="X1115:X1145" ca="1" si="94">IF(AND(C1115="Smelter not listed",OR(LEN(D1115)=0,LEN(E1115)=0)),1,0)</f>
        <v>0</v>
      </c>
      <c r="Y1115" s="271"/>
      <c r="Z1115" s="271"/>
      <c r="AB1115" s="273" t="str">
        <f t="shared" ref="AB1115:AB1145" si="95">B1115&amp;C1115</f>
        <v/>
      </c>
    </row>
    <row r="1116" spans="1:28" s="272" customFormat="1" ht="20">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ca="1" si="93"/>
        <v/>
      </c>
      <c r="T1116" s="222" t="str">
        <f ca="1">IF(B1116="","",IF(ISERROR(MATCH($J1116,SorP!$B$1:$B$6230,0)),"",INDIRECT("'SorP'!$A$"&amp;MATCH($J1116,SorP!$B$1:$B$6230,0))))</f>
        <v/>
      </c>
      <c r="U1116" s="238"/>
      <c r="V1116" s="270" t="e">
        <f>IF(C1116="",NA(),MATCH($B1116&amp;$C1116,'Smelter Look-up'!$J:$J,0))</f>
        <v>#N/A</v>
      </c>
      <c r="W1116" s="271"/>
      <c r="X1116" s="271">
        <f t="shared" ca="1" si="94"/>
        <v>0</v>
      </c>
      <c r="Y1116" s="271"/>
      <c r="Z1116" s="271"/>
      <c r="AB1116" s="273" t="str">
        <f t="shared" si="95"/>
        <v/>
      </c>
    </row>
    <row r="1117" spans="1:28" s="272" customFormat="1" ht="20">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93"/>
        <v/>
      </c>
      <c r="T1117" s="222" t="str">
        <f ca="1">IF(B1117="","",IF(ISERROR(MATCH($J1117,SorP!$B$1:$B$6230,0)),"",INDIRECT("'SorP'!$A$"&amp;MATCH($J1117,SorP!$B$1:$B$6230,0))))</f>
        <v/>
      </c>
      <c r="U1117" s="238"/>
      <c r="V1117" s="270" t="e">
        <f>IF(C1117="",NA(),MATCH($B1117&amp;$C1117,'Smelter Look-up'!$J:$J,0))</f>
        <v>#N/A</v>
      </c>
      <c r="W1117" s="271"/>
      <c r="X1117" s="271">
        <f t="shared" ca="1" si="94"/>
        <v>0</v>
      </c>
      <c r="Y1117" s="271"/>
      <c r="Z1117" s="271"/>
      <c r="AB1117" s="273" t="str">
        <f t="shared" si="95"/>
        <v/>
      </c>
    </row>
    <row r="1118" spans="1:28" s="272" customFormat="1" ht="20">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93"/>
        <v/>
      </c>
      <c r="T1118" s="222" t="str">
        <f ca="1">IF(B1118="","",IF(ISERROR(MATCH($J1118,SorP!$B$1:$B$6230,0)),"",INDIRECT("'SorP'!$A$"&amp;MATCH($J1118,SorP!$B$1:$B$6230,0))))</f>
        <v/>
      </c>
      <c r="U1118" s="238"/>
      <c r="V1118" s="270" t="e">
        <f>IF(C1118="",NA(),MATCH($B1118&amp;$C1118,'Smelter Look-up'!$J:$J,0))</f>
        <v>#N/A</v>
      </c>
      <c r="W1118" s="271"/>
      <c r="X1118" s="271">
        <f t="shared" ca="1" si="94"/>
        <v>0</v>
      </c>
      <c r="Y1118" s="271"/>
      <c r="Z1118" s="271"/>
      <c r="AB1118" s="273" t="str">
        <f t="shared" si="95"/>
        <v/>
      </c>
    </row>
    <row r="1119" spans="1:28" s="272" customFormat="1" ht="20">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93"/>
        <v/>
      </c>
      <c r="T1119" s="222" t="str">
        <f ca="1">IF(B1119="","",IF(ISERROR(MATCH($J1119,SorP!$B$1:$B$6230,0)),"",INDIRECT("'SorP'!$A$"&amp;MATCH($J1119,SorP!$B$1:$B$6230,0))))</f>
        <v/>
      </c>
      <c r="U1119" s="238"/>
      <c r="V1119" s="270" t="e">
        <f>IF(C1119="",NA(),MATCH($B1119&amp;$C1119,'Smelter Look-up'!$J:$J,0))</f>
        <v>#N/A</v>
      </c>
      <c r="W1119" s="271"/>
      <c r="X1119" s="271">
        <f t="shared" ca="1" si="94"/>
        <v>0</v>
      </c>
      <c r="Y1119" s="271"/>
      <c r="Z1119" s="271"/>
      <c r="AB1119" s="273" t="str">
        <f t="shared" si="95"/>
        <v/>
      </c>
    </row>
    <row r="1120" spans="1:28" s="272" customFormat="1" ht="20">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93"/>
        <v/>
      </c>
      <c r="T1120" s="222" t="str">
        <f ca="1">IF(B1120="","",IF(ISERROR(MATCH($J1120,SorP!$B$1:$B$6230,0)),"",INDIRECT("'SorP'!$A$"&amp;MATCH($J1120,SorP!$B$1:$B$6230,0))))</f>
        <v/>
      </c>
      <c r="U1120" s="238"/>
      <c r="V1120" s="270" t="e">
        <f>IF(C1120="",NA(),MATCH($B1120&amp;$C1120,'Smelter Look-up'!$J:$J,0))</f>
        <v>#N/A</v>
      </c>
      <c r="W1120" s="271"/>
      <c r="X1120" s="271">
        <f t="shared" ca="1" si="94"/>
        <v>0</v>
      </c>
      <c r="Y1120" s="271"/>
      <c r="Z1120" s="271"/>
      <c r="AB1120" s="273" t="str">
        <f t="shared" si="95"/>
        <v/>
      </c>
    </row>
    <row r="1121" spans="1:28" s="272" customFormat="1" ht="20">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93"/>
        <v/>
      </c>
      <c r="T1121" s="222" t="str">
        <f ca="1">IF(B1121="","",IF(ISERROR(MATCH($J1121,SorP!$B$1:$B$6230,0)),"",INDIRECT("'SorP'!$A$"&amp;MATCH($J1121,SorP!$B$1:$B$6230,0))))</f>
        <v/>
      </c>
      <c r="U1121" s="238"/>
      <c r="V1121" s="270" t="e">
        <f>IF(C1121="",NA(),MATCH($B1121&amp;$C1121,'Smelter Look-up'!$J:$J,0))</f>
        <v>#N/A</v>
      </c>
      <c r="W1121" s="271"/>
      <c r="X1121" s="271">
        <f t="shared" ca="1" si="94"/>
        <v>0</v>
      </c>
      <c r="Y1121" s="271"/>
      <c r="Z1121" s="271"/>
      <c r="AB1121" s="273" t="str">
        <f t="shared" si="95"/>
        <v/>
      </c>
    </row>
    <row r="1122" spans="1:28" s="272" customFormat="1" ht="20">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93"/>
        <v/>
      </c>
      <c r="T1122" s="222" t="str">
        <f ca="1">IF(B1122="","",IF(ISERROR(MATCH($J1122,SorP!$B$1:$B$6230,0)),"",INDIRECT("'SorP'!$A$"&amp;MATCH($J1122,SorP!$B$1:$B$6230,0))))</f>
        <v/>
      </c>
      <c r="U1122" s="238"/>
      <c r="V1122" s="270" t="e">
        <f>IF(C1122="",NA(),MATCH($B1122&amp;$C1122,'Smelter Look-up'!$J:$J,0))</f>
        <v>#N/A</v>
      </c>
      <c r="W1122" s="271"/>
      <c r="X1122" s="271">
        <f t="shared" ca="1" si="94"/>
        <v>0</v>
      </c>
      <c r="Y1122" s="271"/>
      <c r="Z1122" s="271"/>
      <c r="AB1122" s="273" t="str">
        <f t="shared" si="95"/>
        <v/>
      </c>
    </row>
    <row r="1123" spans="1:28" s="272" customFormat="1" ht="20">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93"/>
        <v/>
      </c>
      <c r="T1123" s="222" t="str">
        <f ca="1">IF(B1123="","",IF(ISERROR(MATCH($J1123,SorP!$B$1:$B$6230,0)),"",INDIRECT("'SorP'!$A$"&amp;MATCH($J1123,SorP!$B$1:$B$6230,0))))</f>
        <v/>
      </c>
      <c r="U1123" s="238"/>
      <c r="V1123" s="270" t="e">
        <f>IF(C1123="",NA(),MATCH($B1123&amp;$C1123,'Smelter Look-up'!$J:$J,0))</f>
        <v>#N/A</v>
      </c>
      <c r="W1123" s="271"/>
      <c r="X1123" s="271">
        <f t="shared" ca="1" si="94"/>
        <v>0</v>
      </c>
      <c r="Y1123" s="271"/>
      <c r="Z1123" s="271"/>
      <c r="AB1123" s="273" t="str">
        <f t="shared" si="95"/>
        <v/>
      </c>
    </row>
    <row r="1124" spans="1:28" s="272" customFormat="1" ht="20">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93"/>
        <v/>
      </c>
      <c r="T1124" s="222" t="str">
        <f ca="1">IF(B1124="","",IF(ISERROR(MATCH($J1124,SorP!$B$1:$B$6230,0)),"",INDIRECT("'SorP'!$A$"&amp;MATCH($J1124,SorP!$B$1:$B$6230,0))))</f>
        <v/>
      </c>
      <c r="U1124" s="238"/>
      <c r="V1124" s="270" t="e">
        <f>IF(C1124="",NA(),MATCH($B1124&amp;$C1124,'Smelter Look-up'!$J:$J,0))</f>
        <v>#N/A</v>
      </c>
      <c r="W1124" s="271"/>
      <c r="X1124" s="271">
        <f t="shared" ca="1" si="94"/>
        <v>0</v>
      </c>
      <c r="Y1124" s="271"/>
      <c r="Z1124" s="271"/>
      <c r="AB1124" s="273" t="str">
        <f t="shared" si="95"/>
        <v/>
      </c>
    </row>
    <row r="1125" spans="1:28" s="272" customFormat="1" ht="20">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93"/>
        <v/>
      </c>
      <c r="T1125" s="222" t="str">
        <f ca="1">IF(B1125="","",IF(ISERROR(MATCH($J1125,SorP!$B$1:$B$6230,0)),"",INDIRECT("'SorP'!$A$"&amp;MATCH($J1125,SorP!$B$1:$B$6230,0))))</f>
        <v/>
      </c>
      <c r="U1125" s="238"/>
      <c r="V1125" s="270" t="e">
        <f>IF(C1125="",NA(),MATCH($B1125&amp;$C1125,'Smelter Look-up'!$J:$J,0))</f>
        <v>#N/A</v>
      </c>
      <c r="W1125" s="271"/>
      <c r="X1125" s="271">
        <f t="shared" ca="1" si="94"/>
        <v>0</v>
      </c>
      <c r="Y1125" s="271"/>
      <c r="Z1125" s="271"/>
      <c r="AB1125" s="273" t="str">
        <f t="shared" si="95"/>
        <v/>
      </c>
    </row>
    <row r="1126" spans="1:28" s="272" customFormat="1" ht="20">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93"/>
        <v/>
      </c>
      <c r="T1126" s="222" t="str">
        <f ca="1">IF(B1126="","",IF(ISERROR(MATCH($J1126,SorP!$B$1:$B$6230,0)),"",INDIRECT("'SorP'!$A$"&amp;MATCH($J1126,SorP!$B$1:$B$6230,0))))</f>
        <v/>
      </c>
      <c r="U1126" s="238"/>
      <c r="V1126" s="270" t="e">
        <f>IF(C1126="",NA(),MATCH($B1126&amp;$C1126,'Smelter Look-up'!$J:$J,0))</f>
        <v>#N/A</v>
      </c>
      <c r="W1126" s="271"/>
      <c r="X1126" s="271">
        <f t="shared" ca="1" si="94"/>
        <v>0</v>
      </c>
      <c r="Y1126" s="271"/>
      <c r="Z1126" s="271"/>
      <c r="AB1126" s="273" t="str">
        <f t="shared" si="95"/>
        <v/>
      </c>
    </row>
    <row r="1127" spans="1:28" s="272" customFormat="1" ht="20">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93"/>
        <v/>
      </c>
      <c r="T1127" s="222" t="str">
        <f ca="1">IF(B1127="","",IF(ISERROR(MATCH($J1127,SorP!$B$1:$B$6230,0)),"",INDIRECT("'SorP'!$A$"&amp;MATCH($J1127,SorP!$B$1:$B$6230,0))))</f>
        <v/>
      </c>
      <c r="U1127" s="238"/>
      <c r="V1127" s="270" t="e">
        <f>IF(C1127="",NA(),MATCH($B1127&amp;$C1127,'Smelter Look-up'!$J:$J,0))</f>
        <v>#N/A</v>
      </c>
      <c r="W1127" s="271"/>
      <c r="X1127" s="271">
        <f t="shared" ca="1" si="94"/>
        <v>0</v>
      </c>
      <c r="Y1127" s="271"/>
      <c r="Z1127" s="271"/>
      <c r="AB1127" s="273" t="str">
        <f t="shared" si="95"/>
        <v/>
      </c>
    </row>
    <row r="1128" spans="1:28" s="272" customFormat="1" ht="20">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93"/>
        <v/>
      </c>
      <c r="T1128" s="222" t="str">
        <f ca="1">IF(B1128="","",IF(ISERROR(MATCH($J1128,SorP!$B$1:$B$6230,0)),"",INDIRECT("'SorP'!$A$"&amp;MATCH($J1128,SorP!$B$1:$B$6230,0))))</f>
        <v/>
      </c>
      <c r="U1128" s="238"/>
      <c r="V1128" s="270" t="e">
        <f>IF(C1128="",NA(),MATCH($B1128&amp;$C1128,'Smelter Look-up'!$J:$J,0))</f>
        <v>#N/A</v>
      </c>
      <c r="W1128" s="271"/>
      <c r="X1128" s="271">
        <f t="shared" ca="1" si="94"/>
        <v>0</v>
      </c>
      <c r="Y1128" s="271"/>
      <c r="Z1128" s="271"/>
      <c r="AB1128" s="273" t="str">
        <f t="shared" si="95"/>
        <v/>
      </c>
    </row>
    <row r="1129" spans="1:28" s="272" customFormat="1" ht="20">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93"/>
        <v/>
      </c>
      <c r="T1129" s="222" t="str">
        <f ca="1">IF(B1129="","",IF(ISERROR(MATCH($J1129,SorP!$B$1:$B$6230,0)),"",INDIRECT("'SorP'!$A$"&amp;MATCH($J1129,SorP!$B$1:$B$6230,0))))</f>
        <v/>
      </c>
      <c r="U1129" s="238"/>
      <c r="V1129" s="270" t="e">
        <f>IF(C1129="",NA(),MATCH($B1129&amp;$C1129,'Smelter Look-up'!$J:$J,0))</f>
        <v>#N/A</v>
      </c>
      <c r="W1129" s="271"/>
      <c r="X1129" s="271">
        <f t="shared" ca="1" si="94"/>
        <v>0</v>
      </c>
      <c r="Y1129" s="271"/>
      <c r="Z1129" s="271"/>
      <c r="AB1129" s="273" t="str">
        <f t="shared" si="95"/>
        <v/>
      </c>
    </row>
    <row r="1130" spans="1:28" s="272" customFormat="1" ht="20">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93"/>
        <v/>
      </c>
      <c r="T1130" s="222" t="str">
        <f ca="1">IF(B1130="","",IF(ISERROR(MATCH($J1130,SorP!$B$1:$B$6230,0)),"",INDIRECT("'SorP'!$A$"&amp;MATCH($J1130,SorP!$B$1:$B$6230,0))))</f>
        <v/>
      </c>
      <c r="U1130" s="238"/>
      <c r="V1130" s="270" t="e">
        <f>IF(C1130="",NA(),MATCH($B1130&amp;$C1130,'Smelter Look-up'!$J:$J,0))</f>
        <v>#N/A</v>
      </c>
      <c r="W1130" s="271"/>
      <c r="X1130" s="271">
        <f t="shared" ca="1" si="94"/>
        <v>0</v>
      </c>
      <c r="Y1130" s="271"/>
      <c r="Z1130" s="271"/>
      <c r="AB1130" s="273" t="str">
        <f t="shared" si="95"/>
        <v/>
      </c>
    </row>
    <row r="1131" spans="1:28" s="272" customFormat="1" ht="20">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93"/>
        <v/>
      </c>
      <c r="T1131" s="222" t="str">
        <f ca="1">IF(B1131="","",IF(ISERROR(MATCH($J1131,SorP!$B$1:$B$6230,0)),"",INDIRECT("'SorP'!$A$"&amp;MATCH($J1131,SorP!$B$1:$B$6230,0))))</f>
        <v/>
      </c>
      <c r="U1131" s="238"/>
      <c r="V1131" s="270" t="e">
        <f>IF(C1131="",NA(),MATCH($B1131&amp;$C1131,'Smelter Look-up'!$J:$J,0))</f>
        <v>#N/A</v>
      </c>
      <c r="W1131" s="271"/>
      <c r="X1131" s="271">
        <f t="shared" ca="1" si="94"/>
        <v>0</v>
      </c>
      <c r="Y1131" s="271"/>
      <c r="Z1131" s="271"/>
      <c r="AB1131" s="273" t="str">
        <f t="shared" si="95"/>
        <v/>
      </c>
    </row>
    <row r="1132" spans="1:28" s="272" customFormat="1" ht="20">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93"/>
        <v/>
      </c>
      <c r="T1132" s="222" t="str">
        <f ca="1">IF(B1132="","",IF(ISERROR(MATCH($J1132,SorP!$B$1:$B$6230,0)),"",INDIRECT("'SorP'!$A$"&amp;MATCH($J1132,SorP!$B$1:$B$6230,0))))</f>
        <v/>
      </c>
      <c r="U1132" s="238"/>
      <c r="V1132" s="270" t="e">
        <f>IF(C1132="",NA(),MATCH($B1132&amp;$C1132,'Smelter Look-up'!$J:$J,0))</f>
        <v>#N/A</v>
      </c>
      <c r="W1132" s="271"/>
      <c r="X1132" s="271">
        <f t="shared" ca="1" si="94"/>
        <v>0</v>
      </c>
      <c r="Y1132" s="271"/>
      <c r="Z1132" s="271"/>
      <c r="AB1132" s="273" t="str">
        <f t="shared" si="95"/>
        <v/>
      </c>
    </row>
    <row r="1133" spans="1:28" s="272" customFormat="1" ht="20">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93"/>
        <v/>
      </c>
      <c r="T1133" s="222" t="str">
        <f ca="1">IF(B1133="","",IF(ISERROR(MATCH($J1133,SorP!$B$1:$B$6230,0)),"",INDIRECT("'SorP'!$A$"&amp;MATCH($J1133,SorP!$B$1:$B$6230,0))))</f>
        <v/>
      </c>
      <c r="U1133" s="238"/>
      <c r="V1133" s="270" t="e">
        <f>IF(C1133="",NA(),MATCH($B1133&amp;$C1133,'Smelter Look-up'!$J:$J,0))</f>
        <v>#N/A</v>
      </c>
      <c r="W1133" s="271"/>
      <c r="X1133" s="271">
        <f t="shared" ca="1" si="94"/>
        <v>0</v>
      </c>
      <c r="Y1133" s="271"/>
      <c r="Z1133" s="271"/>
      <c r="AB1133" s="273" t="str">
        <f t="shared" si="95"/>
        <v/>
      </c>
    </row>
    <row r="1134" spans="1:28" s="272" customFormat="1" ht="20">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93"/>
        <v/>
      </c>
      <c r="T1134" s="222" t="str">
        <f ca="1">IF(B1134="","",IF(ISERROR(MATCH($J1134,SorP!$B$1:$B$6230,0)),"",INDIRECT("'SorP'!$A$"&amp;MATCH($J1134,SorP!$B$1:$B$6230,0))))</f>
        <v/>
      </c>
      <c r="U1134" s="238"/>
      <c r="V1134" s="270" t="e">
        <f>IF(C1134="",NA(),MATCH($B1134&amp;$C1134,'Smelter Look-up'!$J:$J,0))</f>
        <v>#N/A</v>
      </c>
      <c r="W1134" s="271"/>
      <c r="X1134" s="271">
        <f t="shared" ca="1" si="94"/>
        <v>0</v>
      </c>
      <c r="Y1134" s="271"/>
      <c r="Z1134" s="271"/>
      <c r="AB1134" s="273" t="str">
        <f t="shared" si="95"/>
        <v/>
      </c>
    </row>
    <row r="1135" spans="1:28" s="272" customFormat="1" ht="20">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93"/>
        <v/>
      </c>
      <c r="T1135" s="222" t="str">
        <f ca="1">IF(B1135="","",IF(ISERROR(MATCH($J1135,SorP!$B$1:$B$6230,0)),"",INDIRECT("'SorP'!$A$"&amp;MATCH($J1135,SorP!$B$1:$B$6230,0))))</f>
        <v/>
      </c>
      <c r="U1135" s="238"/>
      <c r="V1135" s="270" t="e">
        <f>IF(C1135="",NA(),MATCH($B1135&amp;$C1135,'Smelter Look-up'!$J:$J,0))</f>
        <v>#N/A</v>
      </c>
      <c r="W1135" s="271"/>
      <c r="X1135" s="271">
        <f t="shared" ca="1" si="94"/>
        <v>0</v>
      </c>
      <c r="Y1135" s="271"/>
      <c r="Z1135" s="271"/>
      <c r="AB1135" s="273" t="str">
        <f t="shared" si="95"/>
        <v/>
      </c>
    </row>
    <row r="1136" spans="1:28" s="272" customFormat="1" ht="20">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93"/>
        <v/>
      </c>
      <c r="T1136" s="222" t="str">
        <f ca="1">IF(B1136="","",IF(ISERROR(MATCH($J1136,SorP!$B$1:$B$6230,0)),"",INDIRECT("'SorP'!$A$"&amp;MATCH($J1136,SorP!$B$1:$B$6230,0))))</f>
        <v/>
      </c>
      <c r="U1136" s="238"/>
      <c r="V1136" s="270" t="e">
        <f>IF(C1136="",NA(),MATCH($B1136&amp;$C1136,'Smelter Look-up'!$J:$J,0))</f>
        <v>#N/A</v>
      </c>
      <c r="W1136" s="271"/>
      <c r="X1136" s="271">
        <f t="shared" ca="1" si="94"/>
        <v>0</v>
      </c>
      <c r="Y1136" s="271"/>
      <c r="Z1136" s="271"/>
      <c r="AB1136" s="273" t="str">
        <f t="shared" si="95"/>
        <v/>
      </c>
    </row>
    <row r="1137" spans="1:28" s="272" customFormat="1" ht="20">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93"/>
        <v/>
      </c>
      <c r="T1137" s="222" t="str">
        <f ca="1">IF(B1137="","",IF(ISERROR(MATCH($J1137,SorP!$B$1:$B$6230,0)),"",INDIRECT("'SorP'!$A$"&amp;MATCH($J1137,SorP!$B$1:$B$6230,0))))</f>
        <v/>
      </c>
      <c r="U1137" s="238"/>
      <c r="V1137" s="270" t="e">
        <f>IF(C1137="",NA(),MATCH($B1137&amp;$C1137,'Smelter Look-up'!$J:$J,0))</f>
        <v>#N/A</v>
      </c>
      <c r="W1137" s="271"/>
      <c r="X1137" s="271">
        <f t="shared" ca="1" si="94"/>
        <v>0</v>
      </c>
      <c r="Y1137" s="271"/>
      <c r="Z1137" s="271"/>
      <c r="AB1137" s="273" t="str">
        <f t="shared" si="95"/>
        <v/>
      </c>
    </row>
    <row r="1138" spans="1:28" s="272" customFormat="1" ht="20">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ca="1" si="93"/>
        <v/>
      </c>
      <c r="T1138" s="222" t="str">
        <f ca="1">IF(B1138="","",IF(ISERROR(MATCH($J1138,SorP!$B$1:$B$6230,0)),"",INDIRECT("'SorP'!$A$"&amp;MATCH($J1138,SorP!$B$1:$B$6230,0))))</f>
        <v/>
      </c>
      <c r="U1138" s="238"/>
      <c r="V1138" s="270" t="e">
        <f>IF(C1138="",NA(),MATCH($B1138&amp;$C1138,'Smelter Look-up'!$J:$J,0))</f>
        <v>#N/A</v>
      </c>
      <c r="W1138" s="271"/>
      <c r="X1138" s="271">
        <f t="shared" ca="1" si="94"/>
        <v>0</v>
      </c>
      <c r="Y1138" s="271"/>
      <c r="Z1138" s="271"/>
      <c r="AB1138" s="273" t="str">
        <f t="shared" si="95"/>
        <v/>
      </c>
    </row>
    <row r="1139" spans="1:28" s="272" customFormat="1" ht="20">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93"/>
        <v/>
      </c>
      <c r="T1139" s="222" t="str">
        <f ca="1">IF(B1139="","",IF(ISERROR(MATCH($J1139,SorP!$B$1:$B$6230,0)),"",INDIRECT("'SorP'!$A$"&amp;MATCH($J1139,SorP!$B$1:$B$6230,0))))</f>
        <v/>
      </c>
      <c r="U1139" s="238"/>
      <c r="V1139" s="270" t="e">
        <f>IF(C1139="",NA(),MATCH($B1139&amp;$C1139,'Smelter Look-up'!$J:$J,0))</f>
        <v>#N/A</v>
      </c>
      <c r="W1139" s="271"/>
      <c r="X1139" s="271">
        <f t="shared" ca="1" si="94"/>
        <v>0</v>
      </c>
      <c r="Y1139" s="271"/>
      <c r="Z1139" s="271"/>
      <c r="AB1139" s="273" t="str">
        <f t="shared" si="95"/>
        <v/>
      </c>
    </row>
    <row r="1140" spans="1:28" s="272" customFormat="1" ht="20">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ca="1" si="93"/>
        <v/>
      </c>
      <c r="T1140" s="222" t="str">
        <f ca="1">IF(B1140="","",IF(ISERROR(MATCH($J1140,SorP!$B$1:$B$6230,0)),"",INDIRECT("'SorP'!$A$"&amp;MATCH($J1140,SorP!$B$1:$B$6230,0))))</f>
        <v/>
      </c>
      <c r="U1140" s="238"/>
      <c r="V1140" s="270" t="e">
        <f>IF(C1140="",NA(),MATCH($B1140&amp;$C1140,'Smelter Look-up'!$J:$J,0))</f>
        <v>#N/A</v>
      </c>
      <c r="W1140" s="271"/>
      <c r="X1140" s="271">
        <f t="shared" ca="1" si="94"/>
        <v>0</v>
      </c>
      <c r="Y1140" s="271"/>
      <c r="Z1140" s="271"/>
      <c r="AB1140" s="273" t="str">
        <f t="shared" si="95"/>
        <v/>
      </c>
    </row>
    <row r="1141" spans="1:28" s="272" customFormat="1" ht="20">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ca="1" si="93"/>
        <v/>
      </c>
      <c r="T1141" s="222" t="str">
        <f ca="1">IF(B1141="","",IF(ISERROR(MATCH($J1141,SorP!$B$1:$B$6230,0)),"",INDIRECT("'SorP'!$A$"&amp;MATCH($J1141,SorP!$B$1:$B$6230,0))))</f>
        <v/>
      </c>
      <c r="U1141" s="238"/>
      <c r="V1141" s="270" t="e">
        <f>IF(C1141="",NA(),MATCH($B1141&amp;$C1141,'Smelter Look-up'!$J:$J,0))</f>
        <v>#N/A</v>
      </c>
      <c r="W1141" s="271"/>
      <c r="X1141" s="271">
        <f t="shared" ca="1" si="94"/>
        <v>0</v>
      </c>
      <c r="Y1141" s="271"/>
      <c r="Z1141" s="271"/>
      <c r="AB1141" s="273" t="str">
        <f t="shared" si="95"/>
        <v/>
      </c>
    </row>
    <row r="1142" spans="1:28" s="272" customFormat="1" ht="20">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ca="1" si="93"/>
        <v/>
      </c>
      <c r="T1142" s="222" t="str">
        <f ca="1">IF(B1142="","",IF(ISERROR(MATCH($J1142,SorP!$B$1:$B$6230,0)),"",INDIRECT("'SorP'!$A$"&amp;MATCH($J1142,SorP!$B$1:$B$6230,0))))</f>
        <v/>
      </c>
      <c r="U1142" s="238"/>
      <c r="V1142" s="270" t="e">
        <f>IF(C1142="",NA(),MATCH($B1142&amp;$C1142,'Smelter Look-up'!$J:$J,0))</f>
        <v>#N/A</v>
      </c>
      <c r="W1142" s="271"/>
      <c r="X1142" s="271">
        <f t="shared" ca="1" si="94"/>
        <v>0</v>
      </c>
      <c r="Y1142" s="271"/>
      <c r="Z1142" s="271"/>
      <c r="AB1142" s="273" t="str">
        <f t="shared" si="95"/>
        <v/>
      </c>
    </row>
    <row r="1143" spans="1:28" s="272" customFormat="1" ht="20">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ca="1" si="93"/>
        <v/>
      </c>
      <c r="T1143" s="222" t="str">
        <f ca="1">IF(B1143="","",IF(ISERROR(MATCH($J1143,SorP!$B$1:$B$6230,0)),"",INDIRECT("'SorP'!$A$"&amp;MATCH($J1143,SorP!$B$1:$B$6230,0))))</f>
        <v/>
      </c>
      <c r="U1143" s="238"/>
      <c r="V1143" s="270" t="e">
        <f>IF(C1143="",NA(),MATCH($B1143&amp;$C1143,'Smelter Look-up'!$J:$J,0))</f>
        <v>#N/A</v>
      </c>
      <c r="W1143" s="271"/>
      <c r="X1143" s="271">
        <f t="shared" ca="1" si="94"/>
        <v>0</v>
      </c>
      <c r="Y1143" s="271"/>
      <c r="Z1143" s="271"/>
      <c r="AB1143" s="273" t="str">
        <f t="shared" si="95"/>
        <v/>
      </c>
    </row>
    <row r="1144" spans="1:28" s="272" customFormat="1" ht="20">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93"/>
        <v/>
      </c>
      <c r="T1144" s="222" t="str">
        <f ca="1">IF(B1144="","",IF(ISERROR(MATCH($J1144,SorP!$B$1:$B$6230,0)),"",INDIRECT("'SorP'!$A$"&amp;MATCH($J1144,SorP!$B$1:$B$6230,0))))</f>
        <v/>
      </c>
      <c r="U1144" s="238"/>
      <c r="V1144" s="270" t="e">
        <f>IF(C1144="",NA(),MATCH($B1144&amp;$C1144,'Smelter Look-up'!$J:$J,0))</f>
        <v>#N/A</v>
      </c>
      <c r="W1144" s="271"/>
      <c r="X1144" s="271">
        <f t="shared" ca="1" si="94"/>
        <v>0</v>
      </c>
      <c r="Y1144" s="271"/>
      <c r="Z1144" s="271"/>
      <c r="AB1144" s="273" t="str">
        <f t="shared" si="95"/>
        <v/>
      </c>
    </row>
    <row r="1145" spans="1:28" s="272" customFormat="1" ht="20">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93"/>
        <v/>
      </c>
      <c r="T1145" s="222" t="str">
        <f ca="1">IF(B1145="","",IF(ISERROR(MATCH($J1145,SorP!$B$1:$B$6230,0)),"",INDIRECT("'SorP'!$A$"&amp;MATCH($J1145,SorP!$B$1:$B$6230,0))))</f>
        <v/>
      </c>
      <c r="U1145" s="238"/>
      <c r="V1145" s="270" t="e">
        <f>IF(C1145="",NA(),MATCH($B1145&amp;$C1145,'Smelter Look-up'!$J:$J,0))</f>
        <v>#N/A</v>
      </c>
      <c r="W1145" s="271"/>
      <c r="X1145" s="271">
        <f t="shared" ca="1" si="94"/>
        <v>0</v>
      </c>
      <c r="Y1145" s="271"/>
      <c r="Z1145" s="271"/>
      <c r="AB1145" s="273" t="str">
        <f t="shared" si="95"/>
        <v/>
      </c>
    </row>
    <row r="1146" spans="1:28" s="272" customFormat="1" ht="20">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ref="S1146" ca="1" si="96">IF(B1146="","",IF(ISERROR(MATCH($E1146,CL,0)),"Unknown",INDIRECT("'C'!$A$"&amp;MATCH($E1146,CL,0)+1)))</f>
        <v/>
      </c>
      <c r="T1146" s="222" t="str">
        <f ca="1">IF(B1146="","",IF(ISERROR(MATCH($J1146,SorP!$B$1:$B$6230,0)),"",INDIRECT("'SorP'!$A$"&amp;MATCH($J1146,SorP!$B$1:$B$6230,0))))</f>
        <v/>
      </c>
      <c r="U1146" s="238"/>
      <c r="V1146" s="270" t="e">
        <f>IF(C1146="",NA(),MATCH($B1146&amp;$C1146,'Smelter Look-up'!$J:$J,0))</f>
        <v>#N/A</v>
      </c>
      <c r="W1146" s="271"/>
      <c r="X1146" s="271">
        <f t="shared" ref="X1146" ca="1" si="97">IF(AND(C1146="Smelter not listed",OR(LEN(D1146)=0,LEN(E1146)=0)),1,0)</f>
        <v>0</v>
      </c>
      <c r="Y1146" s="271"/>
      <c r="Z1146" s="271"/>
      <c r="AB1146" s="273" t="str">
        <f t="shared" ref="AB1146" si="98">B1146&amp;C1146</f>
        <v/>
      </c>
    </row>
    <row r="1147" spans="1:28" s="272" customFormat="1" ht="20">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t="shared" ref="S1147:S1178" ca="1" si="99">IF(B1147="","",IF(ISERROR(MATCH($E1147,CL,0)),"Unknown",INDIRECT("'C'!$A$"&amp;MATCH($E1147,CL,0)+1)))</f>
        <v/>
      </c>
      <c r="T1147" s="222" t="str">
        <f ca="1">IF(B1147="","",IF(ISERROR(MATCH($J1147,SorP!$B$1:$B$6230,0)),"",INDIRECT("'SorP'!$A$"&amp;MATCH($J1147,SorP!$B$1:$B$6230,0))))</f>
        <v/>
      </c>
      <c r="U1147" s="238"/>
      <c r="V1147" s="270" t="e">
        <f>IF(C1147="",NA(),MATCH($B1147&amp;$C1147,'Smelter Look-up'!$J:$J,0))</f>
        <v>#N/A</v>
      </c>
      <c r="W1147" s="271"/>
      <c r="X1147" s="271">
        <f t="shared" ref="X1147:X1178" ca="1" si="100">IF(AND(C1147="Smelter not listed",OR(LEN(D1147)=0,LEN(E1147)=0)),1,0)</f>
        <v>0</v>
      </c>
      <c r="Y1147" s="271"/>
      <c r="Z1147" s="271"/>
      <c r="AB1147" s="273" t="str">
        <f t="shared" ref="AB1147:AB1178" si="101">B1147&amp;C1147</f>
        <v/>
      </c>
    </row>
    <row r="1148" spans="1:28" s="272" customFormat="1" ht="20">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ca="1" si="99"/>
        <v/>
      </c>
      <c r="T1148" s="222" t="str">
        <f ca="1">IF(B1148="","",IF(ISERROR(MATCH($J1148,SorP!$B$1:$B$6230,0)),"",INDIRECT("'SorP'!$A$"&amp;MATCH($J1148,SorP!$B$1:$B$6230,0))))</f>
        <v/>
      </c>
      <c r="U1148" s="238"/>
      <c r="V1148" s="270" t="e">
        <f>IF(C1148="",NA(),MATCH($B1148&amp;$C1148,'Smelter Look-up'!$J:$J,0))</f>
        <v>#N/A</v>
      </c>
      <c r="W1148" s="271"/>
      <c r="X1148" s="271">
        <f t="shared" ca="1" si="100"/>
        <v>0</v>
      </c>
      <c r="Y1148" s="271"/>
      <c r="Z1148" s="271"/>
      <c r="AB1148" s="273" t="str">
        <f t="shared" si="101"/>
        <v/>
      </c>
    </row>
    <row r="1149" spans="1:28" s="272" customFormat="1" ht="20">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99"/>
        <v/>
      </c>
      <c r="T1149" s="222" t="str">
        <f ca="1">IF(B1149="","",IF(ISERROR(MATCH($J1149,SorP!$B$1:$B$6230,0)),"",INDIRECT("'SorP'!$A$"&amp;MATCH($J1149,SorP!$B$1:$B$6230,0))))</f>
        <v/>
      </c>
      <c r="U1149" s="238"/>
      <c r="V1149" s="270" t="e">
        <f>IF(C1149="",NA(),MATCH($B1149&amp;$C1149,'Smelter Look-up'!$J:$J,0))</f>
        <v>#N/A</v>
      </c>
      <c r="W1149" s="271"/>
      <c r="X1149" s="271">
        <f t="shared" ca="1" si="100"/>
        <v>0</v>
      </c>
      <c r="Y1149" s="271"/>
      <c r="Z1149" s="271"/>
      <c r="AB1149" s="273" t="str">
        <f t="shared" si="101"/>
        <v/>
      </c>
    </row>
    <row r="1150" spans="1:28" s="272" customFormat="1" ht="20">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99"/>
        <v/>
      </c>
      <c r="T1150" s="222" t="str">
        <f ca="1">IF(B1150="","",IF(ISERROR(MATCH($J1150,SorP!$B$1:$B$6230,0)),"",INDIRECT("'SorP'!$A$"&amp;MATCH($J1150,SorP!$B$1:$B$6230,0))))</f>
        <v/>
      </c>
      <c r="U1150" s="238"/>
      <c r="V1150" s="270" t="e">
        <f>IF(C1150="",NA(),MATCH($B1150&amp;$C1150,'Smelter Look-up'!$J:$J,0))</f>
        <v>#N/A</v>
      </c>
      <c r="W1150" s="271"/>
      <c r="X1150" s="271">
        <f t="shared" ca="1" si="100"/>
        <v>0</v>
      </c>
      <c r="Y1150" s="271"/>
      <c r="Z1150" s="271"/>
      <c r="AB1150" s="273" t="str">
        <f t="shared" si="101"/>
        <v/>
      </c>
    </row>
    <row r="1151" spans="1:28" s="272" customFormat="1" ht="20">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99"/>
        <v/>
      </c>
      <c r="T1151" s="222" t="str">
        <f ca="1">IF(B1151="","",IF(ISERROR(MATCH($J1151,SorP!$B$1:$B$6230,0)),"",INDIRECT("'SorP'!$A$"&amp;MATCH($J1151,SorP!$B$1:$B$6230,0))))</f>
        <v/>
      </c>
      <c r="U1151" s="238"/>
      <c r="V1151" s="270" t="e">
        <f>IF(C1151="",NA(),MATCH($B1151&amp;$C1151,'Smelter Look-up'!$J:$J,0))</f>
        <v>#N/A</v>
      </c>
      <c r="W1151" s="271"/>
      <c r="X1151" s="271">
        <f t="shared" ca="1" si="100"/>
        <v>0</v>
      </c>
      <c r="Y1151" s="271"/>
      <c r="Z1151" s="271"/>
      <c r="AB1151" s="273" t="str">
        <f t="shared" si="101"/>
        <v/>
      </c>
    </row>
    <row r="1152" spans="1:28" s="272" customFormat="1" ht="20">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99"/>
        <v/>
      </c>
      <c r="T1152" s="222" t="str">
        <f ca="1">IF(B1152="","",IF(ISERROR(MATCH($J1152,SorP!$B$1:$B$6230,0)),"",INDIRECT("'SorP'!$A$"&amp;MATCH($J1152,SorP!$B$1:$B$6230,0))))</f>
        <v/>
      </c>
      <c r="U1152" s="238"/>
      <c r="V1152" s="270" t="e">
        <f>IF(C1152="",NA(),MATCH($B1152&amp;$C1152,'Smelter Look-up'!$J:$J,0))</f>
        <v>#N/A</v>
      </c>
      <c r="W1152" s="271"/>
      <c r="X1152" s="271">
        <f t="shared" ca="1" si="100"/>
        <v>0</v>
      </c>
      <c r="Y1152" s="271"/>
      <c r="Z1152" s="271"/>
      <c r="AB1152" s="273" t="str">
        <f t="shared" si="101"/>
        <v/>
      </c>
    </row>
    <row r="1153" spans="1:28" s="272" customFormat="1" ht="20">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99"/>
        <v/>
      </c>
      <c r="T1153" s="222" t="str">
        <f ca="1">IF(B1153="","",IF(ISERROR(MATCH($J1153,SorP!$B$1:$B$6230,0)),"",INDIRECT("'SorP'!$A$"&amp;MATCH($J1153,SorP!$B$1:$B$6230,0))))</f>
        <v/>
      </c>
      <c r="U1153" s="238"/>
      <c r="V1153" s="270" t="e">
        <f>IF(C1153="",NA(),MATCH($B1153&amp;$C1153,'Smelter Look-up'!$J:$J,0))</f>
        <v>#N/A</v>
      </c>
      <c r="W1153" s="271"/>
      <c r="X1153" s="271">
        <f t="shared" ca="1" si="100"/>
        <v>0</v>
      </c>
      <c r="Y1153" s="271"/>
      <c r="Z1153" s="271"/>
      <c r="AB1153" s="273" t="str">
        <f t="shared" si="101"/>
        <v/>
      </c>
    </row>
    <row r="1154" spans="1:28" s="272" customFormat="1" ht="20">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99"/>
        <v/>
      </c>
      <c r="T1154" s="222" t="str">
        <f ca="1">IF(B1154="","",IF(ISERROR(MATCH($J1154,SorP!$B$1:$B$6230,0)),"",INDIRECT("'SorP'!$A$"&amp;MATCH($J1154,SorP!$B$1:$B$6230,0))))</f>
        <v/>
      </c>
      <c r="U1154" s="238"/>
      <c r="V1154" s="270" t="e">
        <f>IF(C1154="",NA(),MATCH($B1154&amp;$C1154,'Smelter Look-up'!$J:$J,0))</f>
        <v>#N/A</v>
      </c>
      <c r="W1154" s="271"/>
      <c r="X1154" s="271">
        <f t="shared" ca="1" si="100"/>
        <v>0</v>
      </c>
      <c r="Y1154" s="271"/>
      <c r="Z1154" s="271"/>
      <c r="AB1154" s="273" t="str">
        <f t="shared" si="101"/>
        <v/>
      </c>
    </row>
    <row r="1155" spans="1:28" s="272" customFormat="1" ht="20">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99"/>
        <v/>
      </c>
      <c r="T1155" s="222" t="str">
        <f ca="1">IF(B1155="","",IF(ISERROR(MATCH($J1155,SorP!$B$1:$B$6230,0)),"",INDIRECT("'SorP'!$A$"&amp;MATCH($J1155,SorP!$B$1:$B$6230,0))))</f>
        <v/>
      </c>
      <c r="U1155" s="238"/>
      <c r="V1155" s="270" t="e">
        <f>IF(C1155="",NA(),MATCH($B1155&amp;$C1155,'Smelter Look-up'!$J:$J,0))</f>
        <v>#N/A</v>
      </c>
      <c r="W1155" s="271"/>
      <c r="X1155" s="271">
        <f t="shared" ca="1" si="100"/>
        <v>0</v>
      </c>
      <c r="Y1155" s="271"/>
      <c r="Z1155" s="271"/>
      <c r="AB1155" s="273" t="str">
        <f t="shared" si="101"/>
        <v/>
      </c>
    </row>
    <row r="1156" spans="1:28" s="272" customFormat="1" ht="20">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99"/>
        <v/>
      </c>
      <c r="T1156" s="222" t="str">
        <f ca="1">IF(B1156="","",IF(ISERROR(MATCH($J1156,SorP!$B$1:$B$6230,0)),"",INDIRECT("'SorP'!$A$"&amp;MATCH($J1156,SorP!$B$1:$B$6230,0))))</f>
        <v/>
      </c>
      <c r="U1156" s="238"/>
      <c r="V1156" s="270" t="e">
        <f>IF(C1156="",NA(),MATCH($B1156&amp;$C1156,'Smelter Look-up'!$J:$J,0))</f>
        <v>#N/A</v>
      </c>
      <c r="W1156" s="271"/>
      <c r="X1156" s="271">
        <f t="shared" ca="1" si="100"/>
        <v>0</v>
      </c>
      <c r="Y1156" s="271"/>
      <c r="Z1156" s="271"/>
      <c r="AB1156" s="273" t="str">
        <f t="shared" si="101"/>
        <v/>
      </c>
    </row>
    <row r="1157" spans="1:28" s="272" customFormat="1" ht="20">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99"/>
        <v/>
      </c>
      <c r="T1157" s="222" t="str">
        <f ca="1">IF(B1157="","",IF(ISERROR(MATCH($J1157,SorP!$B$1:$B$6230,0)),"",INDIRECT("'SorP'!$A$"&amp;MATCH($J1157,SorP!$B$1:$B$6230,0))))</f>
        <v/>
      </c>
      <c r="U1157" s="238"/>
      <c r="V1157" s="270" t="e">
        <f>IF(C1157="",NA(),MATCH($B1157&amp;$C1157,'Smelter Look-up'!$J:$J,0))</f>
        <v>#N/A</v>
      </c>
      <c r="W1157" s="271"/>
      <c r="X1157" s="271">
        <f t="shared" ca="1" si="100"/>
        <v>0</v>
      </c>
      <c r="Y1157" s="271"/>
      <c r="Z1157" s="271"/>
      <c r="AB1157" s="273" t="str">
        <f t="shared" si="101"/>
        <v/>
      </c>
    </row>
    <row r="1158" spans="1:28" s="272" customFormat="1" ht="20">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99"/>
        <v/>
      </c>
      <c r="T1158" s="222" t="str">
        <f ca="1">IF(B1158="","",IF(ISERROR(MATCH($J1158,SorP!$B$1:$B$6230,0)),"",INDIRECT("'SorP'!$A$"&amp;MATCH($J1158,SorP!$B$1:$B$6230,0))))</f>
        <v/>
      </c>
      <c r="U1158" s="238"/>
      <c r="V1158" s="270" t="e">
        <f>IF(C1158="",NA(),MATCH($B1158&amp;$C1158,'Smelter Look-up'!$J:$J,0))</f>
        <v>#N/A</v>
      </c>
      <c r="W1158" s="271"/>
      <c r="X1158" s="271">
        <f t="shared" ca="1" si="100"/>
        <v>0</v>
      </c>
      <c r="Y1158" s="271"/>
      <c r="Z1158" s="271"/>
      <c r="AB1158" s="273" t="str">
        <f t="shared" si="101"/>
        <v/>
      </c>
    </row>
    <row r="1159" spans="1:28" s="272" customFormat="1" ht="20">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99"/>
        <v/>
      </c>
      <c r="T1159" s="222" t="str">
        <f ca="1">IF(B1159="","",IF(ISERROR(MATCH($J1159,SorP!$B$1:$B$6230,0)),"",INDIRECT("'SorP'!$A$"&amp;MATCH($J1159,SorP!$B$1:$B$6230,0))))</f>
        <v/>
      </c>
      <c r="U1159" s="238"/>
      <c r="V1159" s="270" t="e">
        <f>IF(C1159="",NA(),MATCH($B1159&amp;$C1159,'Smelter Look-up'!$J:$J,0))</f>
        <v>#N/A</v>
      </c>
      <c r="W1159" s="271"/>
      <c r="X1159" s="271">
        <f t="shared" ca="1" si="100"/>
        <v>0</v>
      </c>
      <c r="Y1159" s="271"/>
      <c r="Z1159" s="271"/>
      <c r="AB1159" s="273" t="str">
        <f t="shared" si="101"/>
        <v/>
      </c>
    </row>
    <row r="1160" spans="1:28" s="272" customFormat="1" ht="20">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99"/>
        <v/>
      </c>
      <c r="T1160" s="222" t="str">
        <f ca="1">IF(B1160="","",IF(ISERROR(MATCH($J1160,SorP!$B$1:$B$6230,0)),"",INDIRECT("'SorP'!$A$"&amp;MATCH($J1160,SorP!$B$1:$B$6230,0))))</f>
        <v/>
      </c>
      <c r="U1160" s="238"/>
      <c r="V1160" s="270" t="e">
        <f>IF(C1160="",NA(),MATCH($B1160&amp;$C1160,'Smelter Look-up'!$J:$J,0))</f>
        <v>#N/A</v>
      </c>
      <c r="W1160" s="271"/>
      <c r="X1160" s="271">
        <f t="shared" ca="1" si="100"/>
        <v>0</v>
      </c>
      <c r="Y1160" s="271"/>
      <c r="Z1160" s="271"/>
      <c r="AB1160" s="273" t="str">
        <f t="shared" si="101"/>
        <v/>
      </c>
    </row>
    <row r="1161" spans="1:28" s="272" customFormat="1" ht="20">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99"/>
        <v/>
      </c>
      <c r="T1161" s="222" t="str">
        <f ca="1">IF(B1161="","",IF(ISERROR(MATCH($J1161,SorP!$B$1:$B$6230,0)),"",INDIRECT("'SorP'!$A$"&amp;MATCH($J1161,SorP!$B$1:$B$6230,0))))</f>
        <v/>
      </c>
      <c r="U1161" s="238"/>
      <c r="V1161" s="270" t="e">
        <f>IF(C1161="",NA(),MATCH($B1161&amp;$C1161,'Smelter Look-up'!$J:$J,0))</f>
        <v>#N/A</v>
      </c>
      <c r="W1161" s="271"/>
      <c r="X1161" s="271">
        <f t="shared" ca="1" si="100"/>
        <v>0</v>
      </c>
      <c r="Y1161" s="271"/>
      <c r="Z1161" s="271"/>
      <c r="AB1161" s="273" t="str">
        <f t="shared" si="101"/>
        <v/>
      </c>
    </row>
    <row r="1162" spans="1:28" s="272" customFormat="1" ht="20">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99"/>
        <v/>
      </c>
      <c r="T1162" s="222" t="str">
        <f ca="1">IF(B1162="","",IF(ISERROR(MATCH($J1162,SorP!$B$1:$B$6230,0)),"",INDIRECT("'SorP'!$A$"&amp;MATCH($J1162,SorP!$B$1:$B$6230,0))))</f>
        <v/>
      </c>
      <c r="U1162" s="238"/>
      <c r="V1162" s="270" t="e">
        <f>IF(C1162="",NA(),MATCH($B1162&amp;$C1162,'Smelter Look-up'!$J:$J,0))</f>
        <v>#N/A</v>
      </c>
      <c r="W1162" s="271"/>
      <c r="X1162" s="271">
        <f t="shared" ca="1" si="100"/>
        <v>0</v>
      </c>
      <c r="Y1162" s="271"/>
      <c r="Z1162" s="271"/>
      <c r="AB1162" s="273" t="str">
        <f t="shared" si="101"/>
        <v/>
      </c>
    </row>
    <row r="1163" spans="1:28" s="272" customFormat="1" ht="20">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99"/>
        <v/>
      </c>
      <c r="T1163" s="222" t="str">
        <f ca="1">IF(B1163="","",IF(ISERROR(MATCH($J1163,SorP!$B$1:$B$6230,0)),"",INDIRECT("'SorP'!$A$"&amp;MATCH($J1163,SorP!$B$1:$B$6230,0))))</f>
        <v/>
      </c>
      <c r="U1163" s="238"/>
      <c r="V1163" s="270" t="e">
        <f>IF(C1163="",NA(),MATCH($B1163&amp;$C1163,'Smelter Look-up'!$J:$J,0))</f>
        <v>#N/A</v>
      </c>
      <c r="W1163" s="271"/>
      <c r="X1163" s="271">
        <f t="shared" ca="1" si="100"/>
        <v>0</v>
      </c>
      <c r="Y1163" s="271"/>
      <c r="Z1163" s="271"/>
      <c r="AB1163" s="273" t="str">
        <f t="shared" si="101"/>
        <v/>
      </c>
    </row>
    <row r="1164" spans="1:28" s="272" customFormat="1" ht="20">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99"/>
        <v/>
      </c>
      <c r="T1164" s="222" t="str">
        <f ca="1">IF(B1164="","",IF(ISERROR(MATCH($J1164,SorP!$B$1:$B$6230,0)),"",INDIRECT("'SorP'!$A$"&amp;MATCH($J1164,SorP!$B$1:$B$6230,0))))</f>
        <v/>
      </c>
      <c r="U1164" s="238"/>
      <c r="V1164" s="270" t="e">
        <f>IF(C1164="",NA(),MATCH($B1164&amp;$C1164,'Smelter Look-up'!$J:$J,0))</f>
        <v>#N/A</v>
      </c>
      <c r="W1164" s="271"/>
      <c r="X1164" s="271">
        <f t="shared" ca="1" si="100"/>
        <v>0</v>
      </c>
      <c r="Y1164" s="271"/>
      <c r="Z1164" s="271"/>
      <c r="AB1164" s="273" t="str">
        <f t="shared" si="101"/>
        <v/>
      </c>
    </row>
    <row r="1165" spans="1:28" s="272" customFormat="1" ht="20">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99"/>
        <v/>
      </c>
      <c r="T1165" s="222" t="str">
        <f ca="1">IF(B1165="","",IF(ISERROR(MATCH($J1165,SorP!$B$1:$B$6230,0)),"",INDIRECT("'SorP'!$A$"&amp;MATCH($J1165,SorP!$B$1:$B$6230,0))))</f>
        <v/>
      </c>
      <c r="U1165" s="238"/>
      <c r="V1165" s="270" t="e">
        <f>IF(C1165="",NA(),MATCH($B1165&amp;$C1165,'Smelter Look-up'!$J:$J,0))</f>
        <v>#N/A</v>
      </c>
      <c r="W1165" s="271"/>
      <c r="X1165" s="271">
        <f t="shared" ca="1" si="100"/>
        <v>0</v>
      </c>
      <c r="Y1165" s="271"/>
      <c r="Z1165" s="271"/>
      <c r="AB1165" s="273" t="str">
        <f t="shared" si="101"/>
        <v/>
      </c>
    </row>
    <row r="1166" spans="1:28" s="272" customFormat="1" ht="20">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99"/>
        <v/>
      </c>
      <c r="T1166" s="222" t="str">
        <f ca="1">IF(B1166="","",IF(ISERROR(MATCH($J1166,SorP!$B$1:$B$6230,0)),"",INDIRECT("'SorP'!$A$"&amp;MATCH($J1166,SorP!$B$1:$B$6230,0))))</f>
        <v/>
      </c>
      <c r="U1166" s="238"/>
      <c r="V1166" s="270" t="e">
        <f>IF(C1166="",NA(),MATCH($B1166&amp;$C1166,'Smelter Look-up'!$J:$J,0))</f>
        <v>#N/A</v>
      </c>
      <c r="W1166" s="271"/>
      <c r="X1166" s="271">
        <f t="shared" ca="1" si="100"/>
        <v>0</v>
      </c>
      <c r="Y1166" s="271"/>
      <c r="Z1166" s="271"/>
      <c r="AB1166" s="273" t="str">
        <f t="shared" si="101"/>
        <v/>
      </c>
    </row>
    <row r="1167" spans="1:28" s="272" customFormat="1" ht="20">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99"/>
        <v/>
      </c>
      <c r="T1167" s="222" t="str">
        <f ca="1">IF(B1167="","",IF(ISERROR(MATCH($J1167,SorP!$B$1:$B$6230,0)),"",INDIRECT("'SorP'!$A$"&amp;MATCH($J1167,SorP!$B$1:$B$6230,0))))</f>
        <v/>
      </c>
      <c r="U1167" s="238"/>
      <c r="V1167" s="270" t="e">
        <f>IF(C1167="",NA(),MATCH($B1167&amp;$C1167,'Smelter Look-up'!$J:$J,0))</f>
        <v>#N/A</v>
      </c>
      <c r="W1167" s="271"/>
      <c r="X1167" s="271">
        <f t="shared" ca="1" si="100"/>
        <v>0</v>
      </c>
      <c r="Y1167" s="271"/>
      <c r="Z1167" s="271"/>
      <c r="AB1167" s="273" t="str">
        <f t="shared" si="101"/>
        <v/>
      </c>
    </row>
    <row r="1168" spans="1:28" s="272" customFormat="1" ht="20">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99"/>
        <v/>
      </c>
      <c r="T1168" s="222" t="str">
        <f ca="1">IF(B1168="","",IF(ISERROR(MATCH($J1168,SorP!$B$1:$B$6230,0)),"",INDIRECT("'SorP'!$A$"&amp;MATCH($J1168,SorP!$B$1:$B$6230,0))))</f>
        <v/>
      </c>
      <c r="U1168" s="238"/>
      <c r="V1168" s="270" t="e">
        <f>IF(C1168="",NA(),MATCH($B1168&amp;$C1168,'Smelter Look-up'!$J:$J,0))</f>
        <v>#N/A</v>
      </c>
      <c r="W1168" s="271"/>
      <c r="X1168" s="271">
        <f t="shared" ca="1" si="100"/>
        <v>0</v>
      </c>
      <c r="Y1168" s="271"/>
      <c r="Z1168" s="271"/>
      <c r="AB1168" s="273" t="str">
        <f t="shared" si="101"/>
        <v/>
      </c>
    </row>
    <row r="1169" spans="1:28" s="272" customFormat="1" ht="20">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ca="1" si="99"/>
        <v/>
      </c>
      <c r="T1169" s="222" t="str">
        <f ca="1">IF(B1169="","",IF(ISERROR(MATCH($J1169,SorP!$B$1:$B$6230,0)),"",INDIRECT("'SorP'!$A$"&amp;MATCH($J1169,SorP!$B$1:$B$6230,0))))</f>
        <v/>
      </c>
      <c r="U1169" s="238"/>
      <c r="V1169" s="270" t="e">
        <f>IF(C1169="",NA(),MATCH($B1169&amp;$C1169,'Smelter Look-up'!$J:$J,0))</f>
        <v>#N/A</v>
      </c>
      <c r="W1169" s="271"/>
      <c r="X1169" s="271">
        <f t="shared" ca="1" si="100"/>
        <v>0</v>
      </c>
      <c r="Y1169" s="271"/>
      <c r="Z1169" s="271"/>
      <c r="AB1169" s="273" t="str">
        <f t="shared" si="101"/>
        <v/>
      </c>
    </row>
    <row r="1170" spans="1:28" s="272" customFormat="1" ht="20">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ca="1" si="99"/>
        <v/>
      </c>
      <c r="T1170" s="222" t="str">
        <f ca="1">IF(B1170="","",IF(ISERROR(MATCH($J1170,SorP!$B$1:$B$6230,0)),"",INDIRECT("'SorP'!$A$"&amp;MATCH($J1170,SorP!$B$1:$B$6230,0))))</f>
        <v/>
      </c>
      <c r="U1170" s="238"/>
      <c r="V1170" s="270" t="e">
        <f>IF(C1170="",NA(),MATCH($B1170&amp;$C1170,'Smelter Look-up'!$J:$J,0))</f>
        <v>#N/A</v>
      </c>
      <c r="W1170" s="271"/>
      <c r="X1170" s="271">
        <f t="shared" ca="1" si="100"/>
        <v>0</v>
      </c>
      <c r="Y1170" s="271"/>
      <c r="Z1170" s="271"/>
      <c r="AB1170" s="273" t="str">
        <f t="shared" si="101"/>
        <v/>
      </c>
    </row>
    <row r="1171" spans="1:28" s="272" customFormat="1" ht="20">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99"/>
        <v/>
      </c>
      <c r="T1171" s="222" t="str">
        <f ca="1">IF(B1171="","",IF(ISERROR(MATCH($J1171,SorP!$B$1:$B$6230,0)),"",INDIRECT("'SorP'!$A$"&amp;MATCH($J1171,SorP!$B$1:$B$6230,0))))</f>
        <v/>
      </c>
      <c r="U1171" s="238"/>
      <c r="V1171" s="270" t="e">
        <f>IF(C1171="",NA(),MATCH($B1171&amp;$C1171,'Smelter Look-up'!$J:$J,0))</f>
        <v>#N/A</v>
      </c>
      <c r="W1171" s="271"/>
      <c r="X1171" s="271">
        <f t="shared" ca="1" si="100"/>
        <v>0</v>
      </c>
      <c r="Y1171" s="271"/>
      <c r="Z1171" s="271"/>
      <c r="AB1171" s="273" t="str">
        <f t="shared" si="101"/>
        <v/>
      </c>
    </row>
    <row r="1172" spans="1:28" s="272" customFormat="1" ht="20">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99"/>
        <v/>
      </c>
      <c r="T1172" s="222" t="str">
        <f ca="1">IF(B1172="","",IF(ISERROR(MATCH($J1172,SorP!$B$1:$B$6230,0)),"",INDIRECT("'SorP'!$A$"&amp;MATCH($J1172,SorP!$B$1:$B$6230,0))))</f>
        <v/>
      </c>
      <c r="U1172" s="238"/>
      <c r="V1172" s="270" t="e">
        <f>IF(C1172="",NA(),MATCH($B1172&amp;$C1172,'Smelter Look-up'!$J:$J,0))</f>
        <v>#N/A</v>
      </c>
      <c r="W1172" s="271"/>
      <c r="X1172" s="271">
        <f t="shared" ca="1" si="100"/>
        <v>0</v>
      </c>
      <c r="Y1172" s="271"/>
      <c r="Z1172" s="271"/>
      <c r="AB1172" s="273" t="str">
        <f t="shared" si="101"/>
        <v/>
      </c>
    </row>
    <row r="1173" spans="1:28" s="272" customFormat="1" ht="20">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ca="1" si="99"/>
        <v/>
      </c>
      <c r="T1173" s="222" t="str">
        <f ca="1">IF(B1173="","",IF(ISERROR(MATCH($J1173,SorP!$B$1:$B$6230,0)),"",INDIRECT("'SorP'!$A$"&amp;MATCH($J1173,SorP!$B$1:$B$6230,0))))</f>
        <v/>
      </c>
      <c r="U1173" s="238"/>
      <c r="V1173" s="270" t="e">
        <f>IF(C1173="",NA(),MATCH($B1173&amp;$C1173,'Smelter Look-up'!$J:$J,0))</f>
        <v>#N/A</v>
      </c>
      <c r="W1173" s="271"/>
      <c r="X1173" s="271">
        <f t="shared" ca="1" si="100"/>
        <v>0</v>
      </c>
      <c r="Y1173" s="271"/>
      <c r="Z1173" s="271"/>
      <c r="AB1173" s="273" t="str">
        <f t="shared" si="101"/>
        <v/>
      </c>
    </row>
    <row r="1174" spans="1:28" s="272" customFormat="1" ht="20">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99"/>
        <v/>
      </c>
      <c r="T1174" s="222" t="str">
        <f ca="1">IF(B1174="","",IF(ISERROR(MATCH($J1174,SorP!$B$1:$B$6230,0)),"",INDIRECT("'SorP'!$A$"&amp;MATCH($J1174,SorP!$B$1:$B$6230,0))))</f>
        <v/>
      </c>
      <c r="U1174" s="238"/>
      <c r="V1174" s="270" t="e">
        <f>IF(C1174="",NA(),MATCH($B1174&amp;$C1174,'Smelter Look-up'!$J:$J,0))</f>
        <v>#N/A</v>
      </c>
      <c r="W1174" s="271"/>
      <c r="X1174" s="271">
        <f t="shared" ca="1" si="100"/>
        <v>0</v>
      </c>
      <c r="Y1174" s="271"/>
      <c r="Z1174" s="271"/>
      <c r="AB1174" s="273" t="str">
        <f t="shared" si="101"/>
        <v/>
      </c>
    </row>
    <row r="1175" spans="1:28" s="272" customFormat="1" ht="20">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ca="1" si="99"/>
        <v/>
      </c>
      <c r="T1175" s="222" t="str">
        <f ca="1">IF(B1175="","",IF(ISERROR(MATCH($J1175,SorP!$B$1:$B$6230,0)),"",INDIRECT("'SorP'!$A$"&amp;MATCH($J1175,SorP!$B$1:$B$6230,0))))</f>
        <v/>
      </c>
      <c r="U1175" s="238"/>
      <c r="V1175" s="270" t="e">
        <f>IF(C1175="",NA(),MATCH($B1175&amp;$C1175,'Smelter Look-up'!$J:$J,0))</f>
        <v>#N/A</v>
      </c>
      <c r="W1175" s="271"/>
      <c r="X1175" s="271">
        <f t="shared" ca="1" si="100"/>
        <v>0</v>
      </c>
      <c r="Y1175" s="271"/>
      <c r="Z1175" s="271"/>
      <c r="AB1175" s="273" t="str">
        <f t="shared" si="101"/>
        <v/>
      </c>
    </row>
    <row r="1176" spans="1:28" s="272" customFormat="1" ht="20">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99"/>
        <v/>
      </c>
      <c r="T1176" s="222" t="str">
        <f ca="1">IF(B1176="","",IF(ISERROR(MATCH($J1176,SorP!$B$1:$B$6230,0)),"",INDIRECT("'SorP'!$A$"&amp;MATCH($J1176,SorP!$B$1:$B$6230,0))))</f>
        <v/>
      </c>
      <c r="U1176" s="238"/>
      <c r="V1176" s="270" t="e">
        <f>IF(C1176="",NA(),MATCH($B1176&amp;$C1176,'Smelter Look-up'!$J:$J,0))</f>
        <v>#N/A</v>
      </c>
      <c r="W1176" s="271"/>
      <c r="X1176" s="271">
        <f t="shared" ca="1" si="100"/>
        <v>0</v>
      </c>
      <c r="Y1176" s="271"/>
      <c r="Z1176" s="271"/>
      <c r="AB1176" s="273" t="str">
        <f t="shared" si="101"/>
        <v/>
      </c>
    </row>
    <row r="1177" spans="1:28" s="272" customFormat="1" ht="20">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99"/>
        <v/>
      </c>
      <c r="T1177" s="222" t="str">
        <f ca="1">IF(B1177="","",IF(ISERROR(MATCH($J1177,SorP!$B$1:$B$6230,0)),"",INDIRECT("'SorP'!$A$"&amp;MATCH($J1177,SorP!$B$1:$B$6230,0))))</f>
        <v/>
      </c>
      <c r="U1177" s="238"/>
      <c r="V1177" s="270" t="e">
        <f>IF(C1177="",NA(),MATCH($B1177&amp;$C1177,'Smelter Look-up'!$J:$J,0))</f>
        <v>#N/A</v>
      </c>
      <c r="W1177" s="271"/>
      <c r="X1177" s="271">
        <f t="shared" ca="1" si="100"/>
        <v>0</v>
      </c>
      <c r="Y1177" s="271"/>
      <c r="Z1177" s="271"/>
      <c r="AB1177" s="273" t="str">
        <f t="shared" si="101"/>
        <v/>
      </c>
    </row>
    <row r="1178" spans="1:28" s="272" customFormat="1" ht="20">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99"/>
        <v/>
      </c>
      <c r="T1178" s="222" t="str">
        <f ca="1">IF(B1178="","",IF(ISERROR(MATCH($J1178,SorP!$B$1:$B$6230,0)),"",INDIRECT("'SorP'!$A$"&amp;MATCH($J1178,SorP!$B$1:$B$6230,0))))</f>
        <v/>
      </c>
      <c r="U1178" s="238"/>
      <c r="V1178" s="270" t="e">
        <f>IF(C1178="",NA(),MATCH($B1178&amp;$C1178,'Smelter Look-up'!$J:$J,0))</f>
        <v>#N/A</v>
      </c>
      <c r="W1178" s="271"/>
      <c r="X1178" s="271">
        <f t="shared" ca="1" si="100"/>
        <v>0</v>
      </c>
      <c r="Y1178" s="271"/>
      <c r="Z1178" s="271"/>
      <c r="AB1178" s="273" t="str">
        <f t="shared" si="101"/>
        <v/>
      </c>
    </row>
    <row r="1179" spans="1:28" s="272" customFormat="1" ht="20">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ref="S1179:S1209" ca="1" si="102">IF(B1179="","",IF(ISERROR(MATCH($E1179,CL,0)),"Unknown",INDIRECT("'C'!$A$"&amp;MATCH($E1179,CL,0)+1)))</f>
        <v/>
      </c>
      <c r="T1179" s="222" t="str">
        <f ca="1">IF(B1179="","",IF(ISERROR(MATCH($J1179,SorP!$B$1:$B$6230,0)),"",INDIRECT("'SorP'!$A$"&amp;MATCH($J1179,SorP!$B$1:$B$6230,0))))</f>
        <v/>
      </c>
      <c r="U1179" s="238"/>
      <c r="V1179" s="270" t="e">
        <f>IF(C1179="",NA(),MATCH($B1179&amp;$C1179,'Smelter Look-up'!$J:$J,0))</f>
        <v>#N/A</v>
      </c>
      <c r="W1179" s="271"/>
      <c r="X1179" s="271">
        <f t="shared" ref="X1179:X1209" ca="1" si="103">IF(AND(C1179="Smelter not listed",OR(LEN(D1179)=0,LEN(E1179)=0)),1,0)</f>
        <v>0</v>
      </c>
      <c r="Y1179" s="271"/>
      <c r="Z1179" s="271"/>
      <c r="AB1179" s="273" t="str">
        <f t="shared" ref="AB1179:AB1209" si="104">B1179&amp;C1179</f>
        <v/>
      </c>
    </row>
    <row r="1180" spans="1:28" s="272" customFormat="1" ht="20">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ca="1" si="102"/>
        <v/>
      </c>
      <c r="T1180" s="222" t="str">
        <f ca="1">IF(B1180="","",IF(ISERROR(MATCH($J1180,SorP!$B$1:$B$6230,0)),"",INDIRECT("'SorP'!$A$"&amp;MATCH($J1180,SorP!$B$1:$B$6230,0))))</f>
        <v/>
      </c>
      <c r="U1180" s="238"/>
      <c r="V1180" s="270" t="e">
        <f>IF(C1180="",NA(),MATCH($B1180&amp;$C1180,'Smelter Look-up'!$J:$J,0))</f>
        <v>#N/A</v>
      </c>
      <c r="W1180" s="271"/>
      <c r="X1180" s="271">
        <f t="shared" ca="1" si="103"/>
        <v>0</v>
      </c>
      <c r="Y1180" s="271"/>
      <c r="Z1180" s="271"/>
      <c r="AB1180" s="273" t="str">
        <f t="shared" si="104"/>
        <v/>
      </c>
    </row>
    <row r="1181" spans="1:28" s="272" customFormat="1" ht="20">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02"/>
        <v/>
      </c>
      <c r="T1181" s="222" t="str">
        <f ca="1">IF(B1181="","",IF(ISERROR(MATCH($J1181,SorP!$B$1:$B$6230,0)),"",INDIRECT("'SorP'!$A$"&amp;MATCH($J1181,SorP!$B$1:$B$6230,0))))</f>
        <v/>
      </c>
      <c r="U1181" s="238"/>
      <c r="V1181" s="270" t="e">
        <f>IF(C1181="",NA(),MATCH($B1181&amp;$C1181,'Smelter Look-up'!$J:$J,0))</f>
        <v>#N/A</v>
      </c>
      <c r="W1181" s="271"/>
      <c r="X1181" s="271">
        <f t="shared" ca="1" si="103"/>
        <v>0</v>
      </c>
      <c r="Y1181" s="271"/>
      <c r="Z1181" s="271"/>
      <c r="AB1181" s="273" t="str">
        <f t="shared" si="104"/>
        <v/>
      </c>
    </row>
    <row r="1182" spans="1:28" s="272" customFormat="1" ht="20">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02"/>
        <v/>
      </c>
      <c r="T1182" s="222" t="str">
        <f ca="1">IF(B1182="","",IF(ISERROR(MATCH($J1182,SorP!$B$1:$B$6230,0)),"",INDIRECT("'SorP'!$A$"&amp;MATCH($J1182,SorP!$B$1:$B$6230,0))))</f>
        <v/>
      </c>
      <c r="U1182" s="238"/>
      <c r="V1182" s="270" t="e">
        <f>IF(C1182="",NA(),MATCH($B1182&amp;$C1182,'Smelter Look-up'!$J:$J,0))</f>
        <v>#N/A</v>
      </c>
      <c r="W1182" s="271"/>
      <c r="X1182" s="271">
        <f t="shared" ca="1" si="103"/>
        <v>0</v>
      </c>
      <c r="Y1182" s="271"/>
      <c r="Z1182" s="271"/>
      <c r="AB1182" s="273" t="str">
        <f t="shared" si="104"/>
        <v/>
      </c>
    </row>
    <row r="1183" spans="1:28" s="272" customFormat="1" ht="20">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02"/>
        <v/>
      </c>
      <c r="T1183" s="222" t="str">
        <f ca="1">IF(B1183="","",IF(ISERROR(MATCH($J1183,SorP!$B$1:$B$6230,0)),"",INDIRECT("'SorP'!$A$"&amp;MATCH($J1183,SorP!$B$1:$B$6230,0))))</f>
        <v/>
      </c>
      <c r="U1183" s="238"/>
      <c r="V1183" s="270" t="e">
        <f>IF(C1183="",NA(),MATCH($B1183&amp;$C1183,'Smelter Look-up'!$J:$J,0))</f>
        <v>#N/A</v>
      </c>
      <c r="W1183" s="271"/>
      <c r="X1183" s="271">
        <f t="shared" ca="1" si="103"/>
        <v>0</v>
      </c>
      <c r="Y1183" s="271"/>
      <c r="Z1183" s="271"/>
      <c r="AB1183" s="273" t="str">
        <f t="shared" si="104"/>
        <v/>
      </c>
    </row>
    <row r="1184" spans="1:28" s="272" customFormat="1" ht="20">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02"/>
        <v/>
      </c>
      <c r="T1184" s="222" t="str">
        <f ca="1">IF(B1184="","",IF(ISERROR(MATCH($J1184,SorP!$B$1:$B$6230,0)),"",INDIRECT("'SorP'!$A$"&amp;MATCH($J1184,SorP!$B$1:$B$6230,0))))</f>
        <v/>
      </c>
      <c r="U1184" s="238"/>
      <c r="V1184" s="270" t="e">
        <f>IF(C1184="",NA(),MATCH($B1184&amp;$C1184,'Smelter Look-up'!$J:$J,0))</f>
        <v>#N/A</v>
      </c>
      <c r="W1184" s="271"/>
      <c r="X1184" s="271">
        <f t="shared" ca="1" si="103"/>
        <v>0</v>
      </c>
      <c r="Y1184" s="271"/>
      <c r="Z1184" s="271"/>
      <c r="AB1184" s="273" t="str">
        <f t="shared" si="104"/>
        <v/>
      </c>
    </row>
    <row r="1185" spans="1:28" s="272" customFormat="1" ht="20">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02"/>
        <v/>
      </c>
      <c r="T1185" s="222" t="str">
        <f ca="1">IF(B1185="","",IF(ISERROR(MATCH($J1185,SorP!$B$1:$B$6230,0)),"",INDIRECT("'SorP'!$A$"&amp;MATCH($J1185,SorP!$B$1:$B$6230,0))))</f>
        <v/>
      </c>
      <c r="U1185" s="238"/>
      <c r="V1185" s="270" t="e">
        <f>IF(C1185="",NA(),MATCH($B1185&amp;$C1185,'Smelter Look-up'!$J:$J,0))</f>
        <v>#N/A</v>
      </c>
      <c r="W1185" s="271"/>
      <c r="X1185" s="271">
        <f t="shared" ca="1" si="103"/>
        <v>0</v>
      </c>
      <c r="Y1185" s="271"/>
      <c r="Z1185" s="271"/>
      <c r="AB1185" s="273" t="str">
        <f t="shared" si="104"/>
        <v/>
      </c>
    </row>
    <row r="1186" spans="1:28" s="272" customFormat="1" ht="20">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02"/>
        <v/>
      </c>
      <c r="T1186" s="222" t="str">
        <f ca="1">IF(B1186="","",IF(ISERROR(MATCH($J1186,SorP!$B$1:$B$6230,0)),"",INDIRECT("'SorP'!$A$"&amp;MATCH($J1186,SorP!$B$1:$B$6230,0))))</f>
        <v/>
      </c>
      <c r="U1186" s="238"/>
      <c r="V1186" s="270" t="e">
        <f>IF(C1186="",NA(),MATCH($B1186&amp;$C1186,'Smelter Look-up'!$J:$J,0))</f>
        <v>#N/A</v>
      </c>
      <c r="W1186" s="271"/>
      <c r="X1186" s="271">
        <f t="shared" ca="1" si="103"/>
        <v>0</v>
      </c>
      <c r="Y1186" s="271"/>
      <c r="Z1186" s="271"/>
      <c r="AB1186" s="273" t="str">
        <f t="shared" si="104"/>
        <v/>
      </c>
    </row>
    <row r="1187" spans="1:28" s="272" customFormat="1" ht="20">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02"/>
        <v/>
      </c>
      <c r="T1187" s="222" t="str">
        <f ca="1">IF(B1187="","",IF(ISERROR(MATCH($J1187,SorP!$B$1:$B$6230,0)),"",INDIRECT("'SorP'!$A$"&amp;MATCH($J1187,SorP!$B$1:$B$6230,0))))</f>
        <v/>
      </c>
      <c r="U1187" s="238"/>
      <c r="V1187" s="270" t="e">
        <f>IF(C1187="",NA(),MATCH($B1187&amp;$C1187,'Smelter Look-up'!$J:$J,0))</f>
        <v>#N/A</v>
      </c>
      <c r="W1187" s="271"/>
      <c r="X1187" s="271">
        <f t="shared" ca="1" si="103"/>
        <v>0</v>
      </c>
      <c r="Y1187" s="271"/>
      <c r="Z1187" s="271"/>
      <c r="AB1187" s="273" t="str">
        <f t="shared" si="104"/>
        <v/>
      </c>
    </row>
    <row r="1188" spans="1:28" s="272" customFormat="1" ht="20">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02"/>
        <v/>
      </c>
      <c r="T1188" s="222" t="str">
        <f ca="1">IF(B1188="","",IF(ISERROR(MATCH($J1188,SorP!$B$1:$B$6230,0)),"",INDIRECT("'SorP'!$A$"&amp;MATCH($J1188,SorP!$B$1:$B$6230,0))))</f>
        <v/>
      </c>
      <c r="U1188" s="238"/>
      <c r="V1188" s="270" t="e">
        <f>IF(C1188="",NA(),MATCH($B1188&amp;$C1188,'Smelter Look-up'!$J:$J,0))</f>
        <v>#N/A</v>
      </c>
      <c r="W1188" s="271"/>
      <c r="X1188" s="271">
        <f t="shared" ca="1" si="103"/>
        <v>0</v>
      </c>
      <c r="Y1188" s="271"/>
      <c r="Z1188" s="271"/>
      <c r="AB1188" s="273" t="str">
        <f t="shared" si="104"/>
        <v/>
      </c>
    </row>
    <row r="1189" spans="1:28" s="272" customFormat="1" ht="20">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02"/>
        <v/>
      </c>
      <c r="T1189" s="222" t="str">
        <f ca="1">IF(B1189="","",IF(ISERROR(MATCH($J1189,SorP!$B$1:$B$6230,0)),"",INDIRECT("'SorP'!$A$"&amp;MATCH($J1189,SorP!$B$1:$B$6230,0))))</f>
        <v/>
      </c>
      <c r="U1189" s="238"/>
      <c r="V1189" s="270" t="e">
        <f>IF(C1189="",NA(),MATCH($B1189&amp;$C1189,'Smelter Look-up'!$J:$J,0))</f>
        <v>#N/A</v>
      </c>
      <c r="W1189" s="271"/>
      <c r="X1189" s="271">
        <f t="shared" ca="1" si="103"/>
        <v>0</v>
      </c>
      <c r="Y1189" s="271"/>
      <c r="Z1189" s="271"/>
      <c r="AB1189" s="273" t="str">
        <f t="shared" si="104"/>
        <v/>
      </c>
    </row>
    <row r="1190" spans="1:28" s="272" customFormat="1" ht="20">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02"/>
        <v/>
      </c>
      <c r="T1190" s="222" t="str">
        <f ca="1">IF(B1190="","",IF(ISERROR(MATCH($J1190,SorP!$B$1:$B$6230,0)),"",INDIRECT("'SorP'!$A$"&amp;MATCH($J1190,SorP!$B$1:$B$6230,0))))</f>
        <v/>
      </c>
      <c r="U1190" s="238"/>
      <c r="V1190" s="270" t="e">
        <f>IF(C1190="",NA(),MATCH($B1190&amp;$C1190,'Smelter Look-up'!$J:$J,0))</f>
        <v>#N/A</v>
      </c>
      <c r="W1190" s="271"/>
      <c r="X1190" s="271">
        <f t="shared" ca="1" si="103"/>
        <v>0</v>
      </c>
      <c r="Y1190" s="271"/>
      <c r="Z1190" s="271"/>
      <c r="AB1190" s="273" t="str">
        <f t="shared" si="104"/>
        <v/>
      </c>
    </row>
    <row r="1191" spans="1:28" s="272" customFormat="1" ht="20">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02"/>
        <v/>
      </c>
      <c r="T1191" s="222" t="str">
        <f ca="1">IF(B1191="","",IF(ISERROR(MATCH($J1191,SorP!$B$1:$B$6230,0)),"",INDIRECT("'SorP'!$A$"&amp;MATCH($J1191,SorP!$B$1:$B$6230,0))))</f>
        <v/>
      </c>
      <c r="U1191" s="238"/>
      <c r="V1191" s="270" t="e">
        <f>IF(C1191="",NA(),MATCH($B1191&amp;$C1191,'Smelter Look-up'!$J:$J,0))</f>
        <v>#N/A</v>
      </c>
      <c r="W1191" s="271"/>
      <c r="X1191" s="271">
        <f t="shared" ca="1" si="103"/>
        <v>0</v>
      </c>
      <c r="Y1191" s="271"/>
      <c r="Z1191" s="271"/>
      <c r="AB1191" s="273" t="str">
        <f t="shared" si="104"/>
        <v/>
      </c>
    </row>
    <row r="1192" spans="1:28" s="272" customFormat="1" ht="20">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02"/>
        <v/>
      </c>
      <c r="T1192" s="222" t="str">
        <f ca="1">IF(B1192="","",IF(ISERROR(MATCH($J1192,SorP!$B$1:$B$6230,0)),"",INDIRECT("'SorP'!$A$"&amp;MATCH($J1192,SorP!$B$1:$B$6230,0))))</f>
        <v/>
      </c>
      <c r="U1192" s="238"/>
      <c r="V1192" s="270" t="e">
        <f>IF(C1192="",NA(),MATCH($B1192&amp;$C1192,'Smelter Look-up'!$J:$J,0))</f>
        <v>#N/A</v>
      </c>
      <c r="W1192" s="271"/>
      <c r="X1192" s="271">
        <f t="shared" ca="1" si="103"/>
        <v>0</v>
      </c>
      <c r="Y1192" s="271"/>
      <c r="Z1192" s="271"/>
      <c r="AB1192" s="273" t="str">
        <f t="shared" si="104"/>
        <v/>
      </c>
    </row>
    <row r="1193" spans="1:28" s="272" customFormat="1" ht="20">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02"/>
        <v/>
      </c>
      <c r="T1193" s="222" t="str">
        <f ca="1">IF(B1193="","",IF(ISERROR(MATCH($J1193,SorP!$B$1:$B$6230,0)),"",INDIRECT("'SorP'!$A$"&amp;MATCH($J1193,SorP!$B$1:$B$6230,0))))</f>
        <v/>
      </c>
      <c r="U1193" s="238"/>
      <c r="V1193" s="270" t="e">
        <f>IF(C1193="",NA(),MATCH($B1193&amp;$C1193,'Smelter Look-up'!$J:$J,0))</f>
        <v>#N/A</v>
      </c>
      <c r="W1193" s="271"/>
      <c r="X1193" s="271">
        <f t="shared" ca="1" si="103"/>
        <v>0</v>
      </c>
      <c r="Y1193" s="271"/>
      <c r="Z1193" s="271"/>
      <c r="AB1193" s="273" t="str">
        <f t="shared" si="104"/>
        <v/>
      </c>
    </row>
    <row r="1194" spans="1:28" s="272" customFormat="1" ht="20">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02"/>
        <v/>
      </c>
      <c r="T1194" s="222" t="str">
        <f ca="1">IF(B1194="","",IF(ISERROR(MATCH($J1194,SorP!$B$1:$B$6230,0)),"",INDIRECT("'SorP'!$A$"&amp;MATCH($J1194,SorP!$B$1:$B$6230,0))))</f>
        <v/>
      </c>
      <c r="U1194" s="238"/>
      <c r="V1194" s="270" t="e">
        <f>IF(C1194="",NA(),MATCH($B1194&amp;$C1194,'Smelter Look-up'!$J:$J,0))</f>
        <v>#N/A</v>
      </c>
      <c r="W1194" s="271"/>
      <c r="X1194" s="271">
        <f t="shared" ca="1" si="103"/>
        <v>0</v>
      </c>
      <c r="Y1194" s="271"/>
      <c r="Z1194" s="271"/>
      <c r="AB1194" s="273" t="str">
        <f t="shared" si="104"/>
        <v/>
      </c>
    </row>
    <row r="1195" spans="1:28" s="272" customFormat="1" ht="20">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02"/>
        <v/>
      </c>
      <c r="T1195" s="222" t="str">
        <f ca="1">IF(B1195="","",IF(ISERROR(MATCH($J1195,SorP!$B$1:$B$6230,0)),"",INDIRECT("'SorP'!$A$"&amp;MATCH($J1195,SorP!$B$1:$B$6230,0))))</f>
        <v/>
      </c>
      <c r="U1195" s="238"/>
      <c r="V1195" s="270" t="e">
        <f>IF(C1195="",NA(),MATCH($B1195&amp;$C1195,'Smelter Look-up'!$J:$J,0))</f>
        <v>#N/A</v>
      </c>
      <c r="W1195" s="271"/>
      <c r="X1195" s="271">
        <f t="shared" ca="1" si="103"/>
        <v>0</v>
      </c>
      <c r="Y1195" s="271"/>
      <c r="Z1195" s="271"/>
      <c r="AB1195" s="273" t="str">
        <f t="shared" si="104"/>
        <v/>
      </c>
    </row>
    <row r="1196" spans="1:28" s="272" customFormat="1" ht="20">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02"/>
        <v/>
      </c>
      <c r="T1196" s="222" t="str">
        <f ca="1">IF(B1196="","",IF(ISERROR(MATCH($J1196,SorP!$B$1:$B$6230,0)),"",INDIRECT("'SorP'!$A$"&amp;MATCH($J1196,SorP!$B$1:$B$6230,0))))</f>
        <v/>
      </c>
      <c r="U1196" s="238"/>
      <c r="V1196" s="270" t="e">
        <f>IF(C1196="",NA(),MATCH($B1196&amp;$C1196,'Smelter Look-up'!$J:$J,0))</f>
        <v>#N/A</v>
      </c>
      <c r="W1196" s="271"/>
      <c r="X1196" s="271">
        <f t="shared" ca="1" si="103"/>
        <v>0</v>
      </c>
      <c r="Y1196" s="271"/>
      <c r="Z1196" s="271"/>
      <c r="AB1196" s="273" t="str">
        <f t="shared" si="104"/>
        <v/>
      </c>
    </row>
    <row r="1197" spans="1:28" s="272" customFormat="1" ht="20">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02"/>
        <v/>
      </c>
      <c r="T1197" s="222" t="str">
        <f ca="1">IF(B1197="","",IF(ISERROR(MATCH($J1197,SorP!$B$1:$B$6230,0)),"",INDIRECT("'SorP'!$A$"&amp;MATCH($J1197,SorP!$B$1:$B$6230,0))))</f>
        <v/>
      </c>
      <c r="U1197" s="238"/>
      <c r="V1197" s="270" t="e">
        <f>IF(C1197="",NA(),MATCH($B1197&amp;$C1197,'Smelter Look-up'!$J:$J,0))</f>
        <v>#N/A</v>
      </c>
      <c r="W1197" s="271"/>
      <c r="X1197" s="271">
        <f t="shared" ca="1" si="103"/>
        <v>0</v>
      </c>
      <c r="Y1197" s="271"/>
      <c r="Z1197" s="271"/>
      <c r="AB1197" s="273" t="str">
        <f t="shared" si="104"/>
        <v/>
      </c>
    </row>
    <row r="1198" spans="1:28" s="272" customFormat="1" ht="20">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02"/>
        <v/>
      </c>
      <c r="T1198" s="222" t="str">
        <f ca="1">IF(B1198="","",IF(ISERROR(MATCH($J1198,SorP!$B$1:$B$6230,0)),"",INDIRECT("'SorP'!$A$"&amp;MATCH($J1198,SorP!$B$1:$B$6230,0))))</f>
        <v/>
      </c>
      <c r="U1198" s="238"/>
      <c r="V1198" s="270" t="e">
        <f>IF(C1198="",NA(),MATCH($B1198&amp;$C1198,'Smelter Look-up'!$J:$J,0))</f>
        <v>#N/A</v>
      </c>
      <c r="W1198" s="271"/>
      <c r="X1198" s="271">
        <f t="shared" ca="1" si="103"/>
        <v>0</v>
      </c>
      <c r="Y1198" s="271"/>
      <c r="Z1198" s="271"/>
      <c r="AB1198" s="273" t="str">
        <f t="shared" si="104"/>
        <v/>
      </c>
    </row>
    <row r="1199" spans="1:28" s="272" customFormat="1" ht="20">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02"/>
        <v/>
      </c>
      <c r="T1199" s="222" t="str">
        <f ca="1">IF(B1199="","",IF(ISERROR(MATCH($J1199,SorP!$B$1:$B$6230,0)),"",INDIRECT("'SorP'!$A$"&amp;MATCH($J1199,SorP!$B$1:$B$6230,0))))</f>
        <v/>
      </c>
      <c r="U1199" s="238"/>
      <c r="V1199" s="270" t="e">
        <f>IF(C1199="",NA(),MATCH($B1199&amp;$C1199,'Smelter Look-up'!$J:$J,0))</f>
        <v>#N/A</v>
      </c>
      <c r="W1199" s="271"/>
      <c r="X1199" s="271">
        <f t="shared" ca="1" si="103"/>
        <v>0</v>
      </c>
      <c r="Y1199" s="271"/>
      <c r="Z1199" s="271"/>
      <c r="AB1199" s="273" t="str">
        <f t="shared" si="104"/>
        <v/>
      </c>
    </row>
    <row r="1200" spans="1:28" s="272" customFormat="1" ht="20">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02"/>
        <v/>
      </c>
      <c r="T1200" s="222" t="str">
        <f ca="1">IF(B1200="","",IF(ISERROR(MATCH($J1200,SorP!$B$1:$B$6230,0)),"",INDIRECT("'SorP'!$A$"&amp;MATCH($J1200,SorP!$B$1:$B$6230,0))))</f>
        <v/>
      </c>
      <c r="U1200" s="238"/>
      <c r="V1200" s="270" t="e">
        <f>IF(C1200="",NA(),MATCH($B1200&amp;$C1200,'Smelter Look-up'!$J:$J,0))</f>
        <v>#N/A</v>
      </c>
      <c r="W1200" s="271"/>
      <c r="X1200" s="271">
        <f t="shared" ca="1" si="103"/>
        <v>0</v>
      </c>
      <c r="Y1200" s="271"/>
      <c r="Z1200" s="271"/>
      <c r="AB1200" s="273" t="str">
        <f t="shared" si="104"/>
        <v/>
      </c>
    </row>
    <row r="1201" spans="1:28" s="272" customFormat="1" ht="20">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02"/>
        <v/>
      </c>
      <c r="T1201" s="222" t="str">
        <f ca="1">IF(B1201="","",IF(ISERROR(MATCH($J1201,SorP!$B$1:$B$6230,0)),"",INDIRECT("'SorP'!$A$"&amp;MATCH($J1201,SorP!$B$1:$B$6230,0))))</f>
        <v/>
      </c>
      <c r="U1201" s="238"/>
      <c r="V1201" s="270" t="e">
        <f>IF(C1201="",NA(),MATCH($B1201&amp;$C1201,'Smelter Look-up'!$J:$J,0))</f>
        <v>#N/A</v>
      </c>
      <c r="W1201" s="271"/>
      <c r="X1201" s="271">
        <f t="shared" ca="1" si="103"/>
        <v>0</v>
      </c>
      <c r="Y1201" s="271"/>
      <c r="Z1201" s="271"/>
      <c r="AB1201" s="273" t="str">
        <f t="shared" si="104"/>
        <v/>
      </c>
    </row>
    <row r="1202" spans="1:28" s="272" customFormat="1" ht="20">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ca="1" si="102"/>
        <v/>
      </c>
      <c r="T1202" s="222" t="str">
        <f ca="1">IF(B1202="","",IF(ISERROR(MATCH($J1202,SorP!$B$1:$B$6230,0)),"",INDIRECT("'SorP'!$A$"&amp;MATCH($J1202,SorP!$B$1:$B$6230,0))))</f>
        <v/>
      </c>
      <c r="U1202" s="238"/>
      <c r="V1202" s="270" t="e">
        <f>IF(C1202="",NA(),MATCH($B1202&amp;$C1202,'Smelter Look-up'!$J:$J,0))</f>
        <v>#N/A</v>
      </c>
      <c r="W1202" s="271"/>
      <c r="X1202" s="271">
        <f t="shared" ca="1" si="103"/>
        <v>0</v>
      </c>
      <c r="Y1202" s="271"/>
      <c r="Z1202" s="271"/>
      <c r="AB1202" s="273" t="str">
        <f t="shared" si="104"/>
        <v/>
      </c>
    </row>
    <row r="1203" spans="1:28" s="272" customFormat="1" ht="20">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02"/>
        <v/>
      </c>
      <c r="T1203" s="222" t="str">
        <f ca="1">IF(B1203="","",IF(ISERROR(MATCH($J1203,SorP!$B$1:$B$6230,0)),"",INDIRECT("'SorP'!$A$"&amp;MATCH($J1203,SorP!$B$1:$B$6230,0))))</f>
        <v/>
      </c>
      <c r="U1203" s="238"/>
      <c r="V1203" s="270" t="e">
        <f>IF(C1203="",NA(),MATCH($B1203&amp;$C1203,'Smelter Look-up'!$J:$J,0))</f>
        <v>#N/A</v>
      </c>
      <c r="W1203" s="271"/>
      <c r="X1203" s="271">
        <f t="shared" ca="1" si="103"/>
        <v>0</v>
      </c>
      <c r="Y1203" s="271"/>
      <c r="Z1203" s="271"/>
      <c r="AB1203" s="273" t="str">
        <f t="shared" si="104"/>
        <v/>
      </c>
    </row>
    <row r="1204" spans="1:28" s="272" customFormat="1" ht="20">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ca="1" si="102"/>
        <v/>
      </c>
      <c r="T1204" s="222" t="str">
        <f ca="1">IF(B1204="","",IF(ISERROR(MATCH($J1204,SorP!$B$1:$B$6230,0)),"",INDIRECT("'SorP'!$A$"&amp;MATCH($J1204,SorP!$B$1:$B$6230,0))))</f>
        <v/>
      </c>
      <c r="U1204" s="238"/>
      <c r="V1204" s="270" t="e">
        <f>IF(C1204="",NA(),MATCH($B1204&amp;$C1204,'Smelter Look-up'!$J:$J,0))</f>
        <v>#N/A</v>
      </c>
      <c r="W1204" s="271"/>
      <c r="X1204" s="271">
        <f t="shared" ca="1" si="103"/>
        <v>0</v>
      </c>
      <c r="Y1204" s="271"/>
      <c r="Z1204" s="271"/>
      <c r="AB1204" s="273" t="str">
        <f t="shared" si="104"/>
        <v/>
      </c>
    </row>
    <row r="1205" spans="1:28" s="272" customFormat="1" ht="20">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ca="1" si="102"/>
        <v/>
      </c>
      <c r="T1205" s="222" t="str">
        <f ca="1">IF(B1205="","",IF(ISERROR(MATCH($J1205,SorP!$B$1:$B$6230,0)),"",INDIRECT("'SorP'!$A$"&amp;MATCH($J1205,SorP!$B$1:$B$6230,0))))</f>
        <v/>
      </c>
      <c r="U1205" s="238"/>
      <c r="V1205" s="270" t="e">
        <f>IF(C1205="",NA(),MATCH($B1205&amp;$C1205,'Smelter Look-up'!$J:$J,0))</f>
        <v>#N/A</v>
      </c>
      <c r="W1205" s="271"/>
      <c r="X1205" s="271">
        <f t="shared" ca="1" si="103"/>
        <v>0</v>
      </c>
      <c r="Y1205" s="271"/>
      <c r="Z1205" s="271"/>
      <c r="AB1205" s="273" t="str">
        <f t="shared" si="104"/>
        <v/>
      </c>
    </row>
    <row r="1206" spans="1:28" s="272" customFormat="1" ht="20">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ca="1" si="102"/>
        <v/>
      </c>
      <c r="T1206" s="222" t="str">
        <f ca="1">IF(B1206="","",IF(ISERROR(MATCH($J1206,SorP!$B$1:$B$6230,0)),"",INDIRECT("'SorP'!$A$"&amp;MATCH($J1206,SorP!$B$1:$B$6230,0))))</f>
        <v/>
      </c>
      <c r="U1206" s="238"/>
      <c r="V1206" s="270" t="e">
        <f>IF(C1206="",NA(),MATCH($B1206&amp;$C1206,'Smelter Look-up'!$J:$J,0))</f>
        <v>#N/A</v>
      </c>
      <c r="W1206" s="271"/>
      <c r="X1206" s="271">
        <f t="shared" ca="1" si="103"/>
        <v>0</v>
      </c>
      <c r="Y1206" s="271"/>
      <c r="Z1206" s="271"/>
      <c r="AB1206" s="273" t="str">
        <f t="shared" si="104"/>
        <v/>
      </c>
    </row>
    <row r="1207" spans="1:28" s="272" customFormat="1" ht="20">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ca="1" si="102"/>
        <v/>
      </c>
      <c r="T1207" s="222" t="str">
        <f ca="1">IF(B1207="","",IF(ISERROR(MATCH($J1207,SorP!$B$1:$B$6230,0)),"",INDIRECT("'SorP'!$A$"&amp;MATCH($J1207,SorP!$B$1:$B$6230,0))))</f>
        <v/>
      </c>
      <c r="U1207" s="238"/>
      <c r="V1207" s="270" t="e">
        <f>IF(C1207="",NA(),MATCH($B1207&amp;$C1207,'Smelter Look-up'!$J:$J,0))</f>
        <v>#N/A</v>
      </c>
      <c r="W1207" s="271"/>
      <c r="X1207" s="271">
        <f t="shared" ca="1" si="103"/>
        <v>0</v>
      </c>
      <c r="Y1207" s="271"/>
      <c r="Z1207" s="271"/>
      <c r="AB1207" s="273" t="str">
        <f t="shared" si="104"/>
        <v/>
      </c>
    </row>
    <row r="1208" spans="1:28" s="272" customFormat="1" ht="20">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02"/>
        <v/>
      </c>
      <c r="T1208" s="222" t="str">
        <f ca="1">IF(B1208="","",IF(ISERROR(MATCH($J1208,SorP!$B$1:$B$6230,0)),"",INDIRECT("'SorP'!$A$"&amp;MATCH($J1208,SorP!$B$1:$B$6230,0))))</f>
        <v/>
      </c>
      <c r="U1208" s="238"/>
      <c r="V1208" s="270" t="e">
        <f>IF(C1208="",NA(),MATCH($B1208&amp;$C1208,'Smelter Look-up'!$J:$J,0))</f>
        <v>#N/A</v>
      </c>
      <c r="W1208" s="271"/>
      <c r="X1208" s="271">
        <f t="shared" ca="1" si="103"/>
        <v>0</v>
      </c>
      <c r="Y1208" s="271"/>
      <c r="Z1208" s="271"/>
      <c r="AB1208" s="273" t="str">
        <f t="shared" si="104"/>
        <v/>
      </c>
    </row>
    <row r="1209" spans="1:28" s="272" customFormat="1" ht="20">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02"/>
        <v/>
      </c>
      <c r="T1209" s="222" t="str">
        <f ca="1">IF(B1209="","",IF(ISERROR(MATCH($J1209,SorP!$B$1:$B$6230,0)),"",INDIRECT("'SorP'!$A$"&amp;MATCH($J1209,SorP!$B$1:$B$6230,0))))</f>
        <v/>
      </c>
      <c r="U1209" s="238"/>
      <c r="V1209" s="270" t="e">
        <f>IF(C1209="",NA(),MATCH($B1209&amp;$C1209,'Smelter Look-up'!$J:$J,0))</f>
        <v>#N/A</v>
      </c>
      <c r="W1209" s="271"/>
      <c r="X1209" s="271">
        <f t="shared" ca="1" si="103"/>
        <v>0</v>
      </c>
      <c r="Y1209" s="271"/>
      <c r="Z1209" s="271"/>
      <c r="AB1209" s="273" t="str">
        <f t="shared" si="104"/>
        <v/>
      </c>
    </row>
    <row r="1210" spans="1:28" s="272" customFormat="1" ht="20">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ref="S1210" ca="1" si="105">IF(B1210="","",IF(ISERROR(MATCH($E1210,CL,0)),"Unknown",INDIRECT("'C'!$A$"&amp;MATCH($E1210,CL,0)+1)))</f>
        <v/>
      </c>
      <c r="T1210" s="222" t="str">
        <f ca="1">IF(B1210="","",IF(ISERROR(MATCH($J1210,SorP!$B$1:$B$6230,0)),"",INDIRECT("'SorP'!$A$"&amp;MATCH($J1210,SorP!$B$1:$B$6230,0))))</f>
        <v/>
      </c>
      <c r="U1210" s="238"/>
      <c r="V1210" s="270" t="e">
        <f>IF(C1210="",NA(),MATCH($B1210&amp;$C1210,'Smelter Look-up'!$J:$J,0))</f>
        <v>#N/A</v>
      </c>
      <c r="W1210" s="271"/>
      <c r="X1210" s="271">
        <f t="shared" ref="X1210" ca="1" si="106">IF(AND(C1210="Smelter not listed",OR(LEN(D1210)=0,LEN(E1210)=0)),1,0)</f>
        <v>0</v>
      </c>
      <c r="Y1210" s="271"/>
      <c r="Z1210" s="271"/>
      <c r="AB1210" s="273" t="str">
        <f t="shared" ref="AB1210" si="107">B1210&amp;C1210</f>
        <v/>
      </c>
    </row>
    <row r="1211" spans="1:28" s="272" customFormat="1" ht="20">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t="shared" ref="S1211:S1242" ca="1" si="108">IF(B1211="","",IF(ISERROR(MATCH($E1211,CL,0)),"Unknown",INDIRECT("'C'!$A$"&amp;MATCH($E1211,CL,0)+1)))</f>
        <v/>
      </c>
      <c r="T1211" s="222" t="str">
        <f ca="1">IF(B1211="","",IF(ISERROR(MATCH($J1211,SorP!$B$1:$B$6230,0)),"",INDIRECT("'SorP'!$A$"&amp;MATCH($J1211,SorP!$B$1:$B$6230,0))))</f>
        <v/>
      </c>
      <c r="U1211" s="238"/>
      <c r="V1211" s="270" t="e">
        <f>IF(C1211="",NA(),MATCH($B1211&amp;$C1211,'Smelter Look-up'!$J:$J,0))</f>
        <v>#N/A</v>
      </c>
      <c r="W1211" s="271"/>
      <c r="X1211" s="271">
        <f t="shared" ref="X1211:X1242" ca="1" si="109">IF(AND(C1211="Smelter not listed",OR(LEN(D1211)=0,LEN(E1211)=0)),1,0)</f>
        <v>0</v>
      </c>
      <c r="Y1211" s="271"/>
      <c r="Z1211" s="271"/>
      <c r="AB1211" s="273" t="str">
        <f t="shared" ref="AB1211:AB1242" si="110">B1211&amp;C1211</f>
        <v/>
      </c>
    </row>
    <row r="1212" spans="1:28" s="272" customFormat="1" ht="20">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ca="1" si="108"/>
        <v/>
      </c>
      <c r="T1212" s="222" t="str">
        <f ca="1">IF(B1212="","",IF(ISERROR(MATCH($J1212,SorP!$B$1:$B$6230,0)),"",INDIRECT("'SorP'!$A$"&amp;MATCH($J1212,SorP!$B$1:$B$6230,0))))</f>
        <v/>
      </c>
      <c r="U1212" s="238"/>
      <c r="V1212" s="270" t="e">
        <f>IF(C1212="",NA(),MATCH($B1212&amp;$C1212,'Smelter Look-up'!$J:$J,0))</f>
        <v>#N/A</v>
      </c>
      <c r="W1212" s="271"/>
      <c r="X1212" s="271">
        <f t="shared" ca="1" si="109"/>
        <v>0</v>
      </c>
      <c r="Y1212" s="271"/>
      <c r="Z1212" s="271"/>
      <c r="AB1212" s="273" t="str">
        <f t="shared" si="110"/>
        <v/>
      </c>
    </row>
    <row r="1213" spans="1:28" s="272" customFormat="1" ht="20">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08"/>
        <v/>
      </c>
      <c r="T1213" s="222" t="str">
        <f ca="1">IF(B1213="","",IF(ISERROR(MATCH($J1213,SorP!$B$1:$B$6230,0)),"",INDIRECT("'SorP'!$A$"&amp;MATCH($J1213,SorP!$B$1:$B$6230,0))))</f>
        <v/>
      </c>
      <c r="U1213" s="238"/>
      <c r="V1213" s="270" t="e">
        <f>IF(C1213="",NA(),MATCH($B1213&amp;$C1213,'Smelter Look-up'!$J:$J,0))</f>
        <v>#N/A</v>
      </c>
      <c r="W1213" s="271"/>
      <c r="X1213" s="271">
        <f t="shared" ca="1" si="109"/>
        <v>0</v>
      </c>
      <c r="Y1213" s="271"/>
      <c r="Z1213" s="271"/>
      <c r="AB1213" s="273" t="str">
        <f t="shared" si="110"/>
        <v/>
      </c>
    </row>
    <row r="1214" spans="1:28" s="272" customFormat="1" ht="20">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08"/>
        <v/>
      </c>
      <c r="T1214" s="222" t="str">
        <f ca="1">IF(B1214="","",IF(ISERROR(MATCH($J1214,SorP!$B$1:$B$6230,0)),"",INDIRECT("'SorP'!$A$"&amp;MATCH($J1214,SorP!$B$1:$B$6230,0))))</f>
        <v/>
      </c>
      <c r="U1214" s="238"/>
      <c r="V1214" s="270" t="e">
        <f>IF(C1214="",NA(),MATCH($B1214&amp;$C1214,'Smelter Look-up'!$J:$J,0))</f>
        <v>#N/A</v>
      </c>
      <c r="W1214" s="271"/>
      <c r="X1214" s="271">
        <f t="shared" ca="1" si="109"/>
        <v>0</v>
      </c>
      <c r="Y1214" s="271"/>
      <c r="Z1214" s="271"/>
      <c r="AB1214" s="273" t="str">
        <f t="shared" si="110"/>
        <v/>
      </c>
    </row>
    <row r="1215" spans="1:28" s="272" customFormat="1" ht="20">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08"/>
        <v/>
      </c>
      <c r="T1215" s="222" t="str">
        <f ca="1">IF(B1215="","",IF(ISERROR(MATCH($J1215,SorP!$B$1:$B$6230,0)),"",INDIRECT("'SorP'!$A$"&amp;MATCH($J1215,SorP!$B$1:$B$6230,0))))</f>
        <v/>
      </c>
      <c r="U1215" s="238"/>
      <c r="V1215" s="270" t="e">
        <f>IF(C1215="",NA(),MATCH($B1215&amp;$C1215,'Smelter Look-up'!$J:$J,0))</f>
        <v>#N/A</v>
      </c>
      <c r="W1215" s="271"/>
      <c r="X1215" s="271">
        <f t="shared" ca="1" si="109"/>
        <v>0</v>
      </c>
      <c r="Y1215" s="271"/>
      <c r="Z1215" s="271"/>
      <c r="AB1215" s="273" t="str">
        <f t="shared" si="110"/>
        <v/>
      </c>
    </row>
    <row r="1216" spans="1:28" s="272" customFormat="1" ht="20">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08"/>
        <v/>
      </c>
      <c r="T1216" s="222" t="str">
        <f ca="1">IF(B1216="","",IF(ISERROR(MATCH($J1216,SorP!$B$1:$B$6230,0)),"",INDIRECT("'SorP'!$A$"&amp;MATCH($J1216,SorP!$B$1:$B$6230,0))))</f>
        <v/>
      </c>
      <c r="U1216" s="238"/>
      <c r="V1216" s="270" t="e">
        <f>IF(C1216="",NA(),MATCH($B1216&amp;$C1216,'Smelter Look-up'!$J:$J,0))</f>
        <v>#N/A</v>
      </c>
      <c r="W1216" s="271"/>
      <c r="X1216" s="271">
        <f t="shared" ca="1" si="109"/>
        <v>0</v>
      </c>
      <c r="Y1216" s="271"/>
      <c r="Z1216" s="271"/>
      <c r="AB1216" s="273" t="str">
        <f t="shared" si="110"/>
        <v/>
      </c>
    </row>
    <row r="1217" spans="1:28" s="272" customFormat="1" ht="20">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08"/>
        <v/>
      </c>
      <c r="T1217" s="222" t="str">
        <f ca="1">IF(B1217="","",IF(ISERROR(MATCH($J1217,SorP!$B$1:$B$6230,0)),"",INDIRECT("'SorP'!$A$"&amp;MATCH($J1217,SorP!$B$1:$B$6230,0))))</f>
        <v/>
      </c>
      <c r="U1217" s="238"/>
      <c r="V1217" s="270" t="e">
        <f>IF(C1217="",NA(),MATCH($B1217&amp;$C1217,'Smelter Look-up'!$J:$J,0))</f>
        <v>#N/A</v>
      </c>
      <c r="W1217" s="271"/>
      <c r="X1217" s="271">
        <f t="shared" ca="1" si="109"/>
        <v>0</v>
      </c>
      <c r="Y1217" s="271"/>
      <c r="Z1217" s="271"/>
      <c r="AB1217" s="273" t="str">
        <f t="shared" si="110"/>
        <v/>
      </c>
    </row>
    <row r="1218" spans="1:28" s="272" customFormat="1" ht="20">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08"/>
        <v/>
      </c>
      <c r="T1218" s="222" t="str">
        <f ca="1">IF(B1218="","",IF(ISERROR(MATCH($J1218,SorP!$B$1:$B$6230,0)),"",INDIRECT("'SorP'!$A$"&amp;MATCH($J1218,SorP!$B$1:$B$6230,0))))</f>
        <v/>
      </c>
      <c r="U1218" s="238"/>
      <c r="V1218" s="270" t="e">
        <f>IF(C1218="",NA(),MATCH($B1218&amp;$C1218,'Smelter Look-up'!$J:$J,0))</f>
        <v>#N/A</v>
      </c>
      <c r="W1218" s="271"/>
      <c r="X1218" s="271">
        <f t="shared" ca="1" si="109"/>
        <v>0</v>
      </c>
      <c r="Y1218" s="271"/>
      <c r="Z1218" s="271"/>
      <c r="AB1218" s="273" t="str">
        <f t="shared" si="110"/>
        <v/>
      </c>
    </row>
    <row r="1219" spans="1:28" s="272" customFormat="1" ht="20">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08"/>
        <v/>
      </c>
      <c r="T1219" s="222" t="str">
        <f ca="1">IF(B1219="","",IF(ISERROR(MATCH($J1219,SorP!$B$1:$B$6230,0)),"",INDIRECT("'SorP'!$A$"&amp;MATCH($J1219,SorP!$B$1:$B$6230,0))))</f>
        <v/>
      </c>
      <c r="U1219" s="238"/>
      <c r="V1219" s="270" t="e">
        <f>IF(C1219="",NA(),MATCH($B1219&amp;$C1219,'Smelter Look-up'!$J:$J,0))</f>
        <v>#N/A</v>
      </c>
      <c r="W1219" s="271"/>
      <c r="X1219" s="271">
        <f t="shared" ca="1" si="109"/>
        <v>0</v>
      </c>
      <c r="Y1219" s="271"/>
      <c r="Z1219" s="271"/>
      <c r="AB1219" s="273" t="str">
        <f t="shared" si="110"/>
        <v/>
      </c>
    </row>
    <row r="1220" spans="1:28" s="272" customFormat="1" ht="20">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08"/>
        <v/>
      </c>
      <c r="T1220" s="222" t="str">
        <f ca="1">IF(B1220="","",IF(ISERROR(MATCH($J1220,SorP!$B$1:$B$6230,0)),"",INDIRECT("'SorP'!$A$"&amp;MATCH($J1220,SorP!$B$1:$B$6230,0))))</f>
        <v/>
      </c>
      <c r="U1220" s="238"/>
      <c r="V1220" s="270" t="e">
        <f>IF(C1220="",NA(),MATCH($B1220&amp;$C1220,'Smelter Look-up'!$J:$J,0))</f>
        <v>#N/A</v>
      </c>
      <c r="W1220" s="271"/>
      <c r="X1220" s="271">
        <f t="shared" ca="1" si="109"/>
        <v>0</v>
      </c>
      <c r="Y1220" s="271"/>
      <c r="Z1220" s="271"/>
      <c r="AB1220" s="273" t="str">
        <f t="shared" si="110"/>
        <v/>
      </c>
    </row>
    <row r="1221" spans="1:28" s="272" customFormat="1" ht="20">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08"/>
        <v/>
      </c>
      <c r="T1221" s="222" t="str">
        <f ca="1">IF(B1221="","",IF(ISERROR(MATCH($J1221,SorP!$B$1:$B$6230,0)),"",INDIRECT("'SorP'!$A$"&amp;MATCH($J1221,SorP!$B$1:$B$6230,0))))</f>
        <v/>
      </c>
      <c r="U1221" s="238"/>
      <c r="V1221" s="270" t="e">
        <f>IF(C1221="",NA(),MATCH($B1221&amp;$C1221,'Smelter Look-up'!$J:$J,0))</f>
        <v>#N/A</v>
      </c>
      <c r="W1221" s="271"/>
      <c r="X1221" s="271">
        <f t="shared" ca="1" si="109"/>
        <v>0</v>
      </c>
      <c r="Y1221" s="271"/>
      <c r="Z1221" s="271"/>
      <c r="AB1221" s="273" t="str">
        <f t="shared" si="110"/>
        <v/>
      </c>
    </row>
    <row r="1222" spans="1:28" s="272" customFormat="1" ht="20">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08"/>
        <v/>
      </c>
      <c r="T1222" s="222" t="str">
        <f ca="1">IF(B1222="","",IF(ISERROR(MATCH($J1222,SorP!$B$1:$B$6230,0)),"",INDIRECT("'SorP'!$A$"&amp;MATCH($J1222,SorP!$B$1:$B$6230,0))))</f>
        <v/>
      </c>
      <c r="U1222" s="238"/>
      <c r="V1222" s="270" t="e">
        <f>IF(C1222="",NA(),MATCH($B1222&amp;$C1222,'Smelter Look-up'!$J:$J,0))</f>
        <v>#N/A</v>
      </c>
      <c r="W1222" s="271"/>
      <c r="X1222" s="271">
        <f t="shared" ca="1" si="109"/>
        <v>0</v>
      </c>
      <c r="Y1222" s="271"/>
      <c r="Z1222" s="271"/>
      <c r="AB1222" s="273" t="str">
        <f t="shared" si="110"/>
        <v/>
      </c>
    </row>
    <row r="1223" spans="1:28" s="272" customFormat="1" ht="20">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08"/>
        <v/>
      </c>
      <c r="T1223" s="222" t="str">
        <f ca="1">IF(B1223="","",IF(ISERROR(MATCH($J1223,SorP!$B$1:$B$6230,0)),"",INDIRECT("'SorP'!$A$"&amp;MATCH($J1223,SorP!$B$1:$B$6230,0))))</f>
        <v/>
      </c>
      <c r="U1223" s="238"/>
      <c r="V1223" s="270" t="e">
        <f>IF(C1223="",NA(),MATCH($B1223&amp;$C1223,'Smelter Look-up'!$J:$J,0))</f>
        <v>#N/A</v>
      </c>
      <c r="W1223" s="271"/>
      <c r="X1223" s="271">
        <f t="shared" ca="1" si="109"/>
        <v>0</v>
      </c>
      <c r="Y1223" s="271"/>
      <c r="Z1223" s="271"/>
      <c r="AB1223" s="273" t="str">
        <f t="shared" si="110"/>
        <v/>
      </c>
    </row>
    <row r="1224" spans="1:28" s="272" customFormat="1" ht="20">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08"/>
        <v/>
      </c>
      <c r="T1224" s="222" t="str">
        <f ca="1">IF(B1224="","",IF(ISERROR(MATCH($J1224,SorP!$B$1:$B$6230,0)),"",INDIRECT("'SorP'!$A$"&amp;MATCH($J1224,SorP!$B$1:$B$6230,0))))</f>
        <v/>
      </c>
      <c r="U1224" s="238"/>
      <c r="V1224" s="270" t="e">
        <f>IF(C1224="",NA(),MATCH($B1224&amp;$C1224,'Smelter Look-up'!$J:$J,0))</f>
        <v>#N/A</v>
      </c>
      <c r="W1224" s="271"/>
      <c r="X1224" s="271">
        <f t="shared" ca="1" si="109"/>
        <v>0</v>
      </c>
      <c r="Y1224" s="271"/>
      <c r="Z1224" s="271"/>
      <c r="AB1224" s="273" t="str">
        <f t="shared" si="110"/>
        <v/>
      </c>
    </row>
    <row r="1225" spans="1:28" s="272" customFormat="1" ht="20">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08"/>
        <v/>
      </c>
      <c r="T1225" s="222" t="str">
        <f ca="1">IF(B1225="","",IF(ISERROR(MATCH($J1225,SorP!$B$1:$B$6230,0)),"",INDIRECT("'SorP'!$A$"&amp;MATCH($J1225,SorP!$B$1:$B$6230,0))))</f>
        <v/>
      </c>
      <c r="U1225" s="238"/>
      <c r="V1225" s="270" t="e">
        <f>IF(C1225="",NA(),MATCH($B1225&amp;$C1225,'Smelter Look-up'!$J:$J,0))</f>
        <v>#N/A</v>
      </c>
      <c r="W1225" s="271"/>
      <c r="X1225" s="271">
        <f t="shared" ca="1" si="109"/>
        <v>0</v>
      </c>
      <c r="Y1225" s="271"/>
      <c r="Z1225" s="271"/>
      <c r="AB1225" s="273" t="str">
        <f t="shared" si="110"/>
        <v/>
      </c>
    </row>
    <row r="1226" spans="1:28" s="272" customFormat="1" ht="20">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08"/>
        <v/>
      </c>
      <c r="T1226" s="222" t="str">
        <f ca="1">IF(B1226="","",IF(ISERROR(MATCH($J1226,SorP!$B$1:$B$6230,0)),"",INDIRECT("'SorP'!$A$"&amp;MATCH($J1226,SorP!$B$1:$B$6230,0))))</f>
        <v/>
      </c>
      <c r="U1226" s="238"/>
      <c r="V1226" s="270" t="e">
        <f>IF(C1226="",NA(),MATCH($B1226&amp;$C1226,'Smelter Look-up'!$J:$J,0))</f>
        <v>#N/A</v>
      </c>
      <c r="W1226" s="271"/>
      <c r="X1226" s="271">
        <f t="shared" ca="1" si="109"/>
        <v>0</v>
      </c>
      <c r="Y1226" s="271"/>
      <c r="Z1226" s="271"/>
      <c r="AB1226" s="273" t="str">
        <f t="shared" si="110"/>
        <v/>
      </c>
    </row>
    <row r="1227" spans="1:28" s="272" customFormat="1" ht="20">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08"/>
        <v/>
      </c>
      <c r="T1227" s="222" t="str">
        <f ca="1">IF(B1227="","",IF(ISERROR(MATCH($J1227,SorP!$B$1:$B$6230,0)),"",INDIRECT("'SorP'!$A$"&amp;MATCH($J1227,SorP!$B$1:$B$6230,0))))</f>
        <v/>
      </c>
      <c r="U1227" s="238"/>
      <c r="V1227" s="270" t="e">
        <f>IF(C1227="",NA(),MATCH($B1227&amp;$C1227,'Smelter Look-up'!$J:$J,0))</f>
        <v>#N/A</v>
      </c>
      <c r="W1227" s="271"/>
      <c r="X1227" s="271">
        <f t="shared" ca="1" si="109"/>
        <v>0</v>
      </c>
      <c r="Y1227" s="271"/>
      <c r="Z1227" s="271"/>
      <c r="AB1227" s="273" t="str">
        <f t="shared" si="110"/>
        <v/>
      </c>
    </row>
    <row r="1228" spans="1:28" s="272" customFormat="1" ht="20">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08"/>
        <v/>
      </c>
      <c r="T1228" s="222" t="str">
        <f ca="1">IF(B1228="","",IF(ISERROR(MATCH($J1228,SorP!$B$1:$B$6230,0)),"",INDIRECT("'SorP'!$A$"&amp;MATCH($J1228,SorP!$B$1:$B$6230,0))))</f>
        <v/>
      </c>
      <c r="U1228" s="238"/>
      <c r="V1228" s="270" t="e">
        <f>IF(C1228="",NA(),MATCH($B1228&amp;$C1228,'Smelter Look-up'!$J:$J,0))</f>
        <v>#N/A</v>
      </c>
      <c r="W1228" s="271"/>
      <c r="X1228" s="271">
        <f t="shared" ca="1" si="109"/>
        <v>0</v>
      </c>
      <c r="Y1228" s="271"/>
      <c r="Z1228" s="271"/>
      <c r="AB1228" s="273" t="str">
        <f t="shared" si="110"/>
        <v/>
      </c>
    </row>
    <row r="1229" spans="1:28" s="272" customFormat="1" ht="20">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08"/>
        <v/>
      </c>
      <c r="T1229" s="222" t="str">
        <f ca="1">IF(B1229="","",IF(ISERROR(MATCH($J1229,SorP!$B$1:$B$6230,0)),"",INDIRECT("'SorP'!$A$"&amp;MATCH($J1229,SorP!$B$1:$B$6230,0))))</f>
        <v/>
      </c>
      <c r="U1229" s="238"/>
      <c r="V1229" s="270" t="e">
        <f>IF(C1229="",NA(),MATCH($B1229&amp;$C1229,'Smelter Look-up'!$J:$J,0))</f>
        <v>#N/A</v>
      </c>
      <c r="W1229" s="271"/>
      <c r="X1229" s="271">
        <f t="shared" ca="1" si="109"/>
        <v>0</v>
      </c>
      <c r="Y1229" s="271"/>
      <c r="Z1229" s="271"/>
      <c r="AB1229" s="273" t="str">
        <f t="shared" si="110"/>
        <v/>
      </c>
    </row>
    <row r="1230" spans="1:28" s="272" customFormat="1" ht="20">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08"/>
        <v/>
      </c>
      <c r="T1230" s="222" t="str">
        <f ca="1">IF(B1230="","",IF(ISERROR(MATCH($J1230,SorP!$B$1:$B$6230,0)),"",INDIRECT("'SorP'!$A$"&amp;MATCH($J1230,SorP!$B$1:$B$6230,0))))</f>
        <v/>
      </c>
      <c r="U1230" s="238"/>
      <c r="V1230" s="270" t="e">
        <f>IF(C1230="",NA(),MATCH($B1230&amp;$C1230,'Smelter Look-up'!$J:$J,0))</f>
        <v>#N/A</v>
      </c>
      <c r="W1230" s="271"/>
      <c r="X1230" s="271">
        <f t="shared" ca="1" si="109"/>
        <v>0</v>
      </c>
      <c r="Y1230" s="271"/>
      <c r="Z1230" s="271"/>
      <c r="AB1230" s="273" t="str">
        <f t="shared" si="110"/>
        <v/>
      </c>
    </row>
    <row r="1231" spans="1:28" s="272" customFormat="1" ht="20">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08"/>
        <v/>
      </c>
      <c r="T1231" s="222" t="str">
        <f ca="1">IF(B1231="","",IF(ISERROR(MATCH($J1231,SorP!$B$1:$B$6230,0)),"",INDIRECT("'SorP'!$A$"&amp;MATCH($J1231,SorP!$B$1:$B$6230,0))))</f>
        <v/>
      </c>
      <c r="U1231" s="238"/>
      <c r="V1231" s="270" t="e">
        <f>IF(C1231="",NA(),MATCH($B1231&amp;$C1231,'Smelter Look-up'!$J:$J,0))</f>
        <v>#N/A</v>
      </c>
      <c r="W1231" s="271"/>
      <c r="X1231" s="271">
        <f t="shared" ca="1" si="109"/>
        <v>0</v>
      </c>
      <c r="Y1231" s="271"/>
      <c r="Z1231" s="271"/>
      <c r="AB1231" s="273" t="str">
        <f t="shared" si="110"/>
        <v/>
      </c>
    </row>
    <row r="1232" spans="1:28" s="272" customFormat="1" ht="20">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08"/>
        <v/>
      </c>
      <c r="T1232" s="222" t="str">
        <f ca="1">IF(B1232="","",IF(ISERROR(MATCH($J1232,SorP!$B$1:$B$6230,0)),"",INDIRECT("'SorP'!$A$"&amp;MATCH($J1232,SorP!$B$1:$B$6230,0))))</f>
        <v/>
      </c>
      <c r="U1232" s="238"/>
      <c r="V1232" s="270" t="e">
        <f>IF(C1232="",NA(),MATCH($B1232&amp;$C1232,'Smelter Look-up'!$J:$J,0))</f>
        <v>#N/A</v>
      </c>
      <c r="W1232" s="271"/>
      <c r="X1232" s="271">
        <f t="shared" ca="1" si="109"/>
        <v>0</v>
      </c>
      <c r="Y1232" s="271"/>
      <c r="Z1232" s="271"/>
      <c r="AB1232" s="273" t="str">
        <f t="shared" si="110"/>
        <v/>
      </c>
    </row>
    <row r="1233" spans="1:28" s="272" customFormat="1" ht="20">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ca="1" si="108"/>
        <v/>
      </c>
      <c r="T1233" s="222" t="str">
        <f ca="1">IF(B1233="","",IF(ISERROR(MATCH($J1233,SorP!$B$1:$B$6230,0)),"",INDIRECT("'SorP'!$A$"&amp;MATCH($J1233,SorP!$B$1:$B$6230,0))))</f>
        <v/>
      </c>
      <c r="U1233" s="238"/>
      <c r="V1233" s="270" t="e">
        <f>IF(C1233="",NA(),MATCH($B1233&amp;$C1233,'Smelter Look-up'!$J:$J,0))</f>
        <v>#N/A</v>
      </c>
      <c r="W1233" s="271"/>
      <c r="X1233" s="271">
        <f t="shared" ca="1" si="109"/>
        <v>0</v>
      </c>
      <c r="Y1233" s="271"/>
      <c r="Z1233" s="271"/>
      <c r="AB1233" s="273" t="str">
        <f t="shared" si="110"/>
        <v/>
      </c>
    </row>
    <row r="1234" spans="1:28" s="272" customFormat="1" ht="20">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ca="1" si="108"/>
        <v/>
      </c>
      <c r="T1234" s="222" t="str">
        <f ca="1">IF(B1234="","",IF(ISERROR(MATCH($J1234,SorP!$B$1:$B$6230,0)),"",INDIRECT("'SorP'!$A$"&amp;MATCH($J1234,SorP!$B$1:$B$6230,0))))</f>
        <v/>
      </c>
      <c r="U1234" s="238"/>
      <c r="V1234" s="270" t="e">
        <f>IF(C1234="",NA(),MATCH($B1234&amp;$C1234,'Smelter Look-up'!$J:$J,0))</f>
        <v>#N/A</v>
      </c>
      <c r="W1234" s="271"/>
      <c r="X1234" s="271">
        <f t="shared" ca="1" si="109"/>
        <v>0</v>
      </c>
      <c r="Y1234" s="271"/>
      <c r="Z1234" s="271"/>
      <c r="AB1234" s="273" t="str">
        <f t="shared" si="110"/>
        <v/>
      </c>
    </row>
    <row r="1235" spans="1:28" s="272" customFormat="1" ht="20">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08"/>
        <v/>
      </c>
      <c r="T1235" s="222" t="str">
        <f ca="1">IF(B1235="","",IF(ISERROR(MATCH($J1235,SorP!$B$1:$B$6230,0)),"",INDIRECT("'SorP'!$A$"&amp;MATCH($J1235,SorP!$B$1:$B$6230,0))))</f>
        <v/>
      </c>
      <c r="U1235" s="238"/>
      <c r="V1235" s="270" t="e">
        <f>IF(C1235="",NA(),MATCH($B1235&amp;$C1235,'Smelter Look-up'!$J:$J,0))</f>
        <v>#N/A</v>
      </c>
      <c r="W1235" s="271"/>
      <c r="X1235" s="271">
        <f t="shared" ca="1" si="109"/>
        <v>0</v>
      </c>
      <c r="Y1235" s="271"/>
      <c r="Z1235" s="271"/>
      <c r="AB1235" s="273" t="str">
        <f t="shared" si="110"/>
        <v/>
      </c>
    </row>
    <row r="1236" spans="1:28" s="272" customFormat="1" ht="20">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08"/>
        <v/>
      </c>
      <c r="T1236" s="222" t="str">
        <f ca="1">IF(B1236="","",IF(ISERROR(MATCH($J1236,SorP!$B$1:$B$6230,0)),"",INDIRECT("'SorP'!$A$"&amp;MATCH($J1236,SorP!$B$1:$B$6230,0))))</f>
        <v/>
      </c>
      <c r="U1236" s="238"/>
      <c r="V1236" s="270" t="e">
        <f>IF(C1236="",NA(),MATCH($B1236&amp;$C1236,'Smelter Look-up'!$J:$J,0))</f>
        <v>#N/A</v>
      </c>
      <c r="W1236" s="271"/>
      <c r="X1236" s="271">
        <f t="shared" ca="1" si="109"/>
        <v>0</v>
      </c>
      <c r="Y1236" s="271"/>
      <c r="Z1236" s="271"/>
      <c r="AB1236" s="273" t="str">
        <f t="shared" si="110"/>
        <v/>
      </c>
    </row>
    <row r="1237" spans="1:28" s="272" customFormat="1" ht="20">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ca="1" si="108"/>
        <v/>
      </c>
      <c r="T1237" s="222" t="str">
        <f ca="1">IF(B1237="","",IF(ISERROR(MATCH($J1237,SorP!$B$1:$B$6230,0)),"",INDIRECT("'SorP'!$A$"&amp;MATCH($J1237,SorP!$B$1:$B$6230,0))))</f>
        <v/>
      </c>
      <c r="U1237" s="238"/>
      <c r="V1237" s="270" t="e">
        <f>IF(C1237="",NA(),MATCH($B1237&amp;$C1237,'Smelter Look-up'!$J:$J,0))</f>
        <v>#N/A</v>
      </c>
      <c r="W1237" s="271"/>
      <c r="X1237" s="271">
        <f t="shared" ca="1" si="109"/>
        <v>0</v>
      </c>
      <c r="Y1237" s="271"/>
      <c r="Z1237" s="271"/>
      <c r="AB1237" s="273" t="str">
        <f t="shared" si="110"/>
        <v/>
      </c>
    </row>
    <row r="1238" spans="1:28" s="272" customFormat="1" ht="20">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08"/>
        <v/>
      </c>
      <c r="T1238" s="222" t="str">
        <f ca="1">IF(B1238="","",IF(ISERROR(MATCH($J1238,SorP!$B$1:$B$6230,0)),"",INDIRECT("'SorP'!$A$"&amp;MATCH($J1238,SorP!$B$1:$B$6230,0))))</f>
        <v/>
      </c>
      <c r="U1238" s="238"/>
      <c r="V1238" s="270" t="e">
        <f>IF(C1238="",NA(),MATCH($B1238&amp;$C1238,'Smelter Look-up'!$J:$J,0))</f>
        <v>#N/A</v>
      </c>
      <c r="W1238" s="271"/>
      <c r="X1238" s="271">
        <f t="shared" ca="1" si="109"/>
        <v>0</v>
      </c>
      <c r="Y1238" s="271"/>
      <c r="Z1238" s="271"/>
      <c r="AB1238" s="273" t="str">
        <f t="shared" si="110"/>
        <v/>
      </c>
    </row>
    <row r="1239" spans="1:28" s="272" customFormat="1" ht="20">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ca="1" si="108"/>
        <v/>
      </c>
      <c r="T1239" s="222" t="str">
        <f ca="1">IF(B1239="","",IF(ISERROR(MATCH($J1239,SorP!$B$1:$B$6230,0)),"",INDIRECT("'SorP'!$A$"&amp;MATCH($J1239,SorP!$B$1:$B$6230,0))))</f>
        <v/>
      </c>
      <c r="U1239" s="238"/>
      <c r="V1239" s="270" t="e">
        <f>IF(C1239="",NA(),MATCH($B1239&amp;$C1239,'Smelter Look-up'!$J:$J,0))</f>
        <v>#N/A</v>
      </c>
      <c r="W1239" s="271"/>
      <c r="X1239" s="271">
        <f t="shared" ca="1" si="109"/>
        <v>0</v>
      </c>
      <c r="Y1239" s="271"/>
      <c r="Z1239" s="271"/>
      <c r="AB1239" s="273" t="str">
        <f t="shared" si="110"/>
        <v/>
      </c>
    </row>
    <row r="1240" spans="1:28" s="272" customFormat="1" ht="20">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08"/>
        <v/>
      </c>
      <c r="T1240" s="222" t="str">
        <f ca="1">IF(B1240="","",IF(ISERROR(MATCH($J1240,SorP!$B$1:$B$6230,0)),"",INDIRECT("'SorP'!$A$"&amp;MATCH($J1240,SorP!$B$1:$B$6230,0))))</f>
        <v/>
      </c>
      <c r="U1240" s="238"/>
      <c r="V1240" s="270" t="e">
        <f>IF(C1240="",NA(),MATCH($B1240&amp;$C1240,'Smelter Look-up'!$J:$J,0))</f>
        <v>#N/A</v>
      </c>
      <c r="W1240" s="271"/>
      <c r="X1240" s="271">
        <f t="shared" ca="1" si="109"/>
        <v>0</v>
      </c>
      <c r="Y1240" s="271"/>
      <c r="Z1240" s="271"/>
      <c r="AB1240" s="273" t="str">
        <f t="shared" si="110"/>
        <v/>
      </c>
    </row>
    <row r="1241" spans="1:28" s="272" customFormat="1" ht="20">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08"/>
        <v/>
      </c>
      <c r="T1241" s="222" t="str">
        <f ca="1">IF(B1241="","",IF(ISERROR(MATCH($J1241,SorP!$B$1:$B$6230,0)),"",INDIRECT("'SorP'!$A$"&amp;MATCH($J1241,SorP!$B$1:$B$6230,0))))</f>
        <v/>
      </c>
      <c r="U1241" s="238"/>
      <c r="V1241" s="270" t="e">
        <f>IF(C1241="",NA(),MATCH($B1241&amp;$C1241,'Smelter Look-up'!$J:$J,0))</f>
        <v>#N/A</v>
      </c>
      <c r="W1241" s="271"/>
      <c r="X1241" s="271">
        <f t="shared" ca="1" si="109"/>
        <v>0</v>
      </c>
      <c r="Y1241" s="271"/>
      <c r="Z1241" s="271"/>
      <c r="AB1241" s="273" t="str">
        <f t="shared" si="110"/>
        <v/>
      </c>
    </row>
    <row r="1242" spans="1:28" s="272" customFormat="1" ht="20">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08"/>
        <v/>
      </c>
      <c r="T1242" s="222" t="str">
        <f ca="1">IF(B1242="","",IF(ISERROR(MATCH($J1242,SorP!$B$1:$B$6230,0)),"",INDIRECT("'SorP'!$A$"&amp;MATCH($J1242,SorP!$B$1:$B$6230,0))))</f>
        <v/>
      </c>
      <c r="U1242" s="238"/>
      <c r="V1242" s="270" t="e">
        <f>IF(C1242="",NA(),MATCH($B1242&amp;$C1242,'Smelter Look-up'!$J:$J,0))</f>
        <v>#N/A</v>
      </c>
      <c r="W1242" s="271"/>
      <c r="X1242" s="271">
        <f t="shared" ca="1" si="109"/>
        <v>0</v>
      </c>
      <c r="Y1242" s="271"/>
      <c r="Z1242" s="271"/>
      <c r="AB1242" s="273" t="str">
        <f t="shared" si="110"/>
        <v/>
      </c>
    </row>
    <row r="1243" spans="1:28" s="272" customFormat="1" ht="20">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ref="S1243:S1273" ca="1" si="111">IF(B1243="","",IF(ISERROR(MATCH($E1243,CL,0)),"Unknown",INDIRECT("'C'!$A$"&amp;MATCH($E1243,CL,0)+1)))</f>
        <v/>
      </c>
      <c r="T1243" s="222" t="str">
        <f ca="1">IF(B1243="","",IF(ISERROR(MATCH($J1243,SorP!$B$1:$B$6230,0)),"",INDIRECT("'SorP'!$A$"&amp;MATCH($J1243,SorP!$B$1:$B$6230,0))))</f>
        <v/>
      </c>
      <c r="U1243" s="238"/>
      <c r="V1243" s="270" t="e">
        <f>IF(C1243="",NA(),MATCH($B1243&amp;$C1243,'Smelter Look-up'!$J:$J,0))</f>
        <v>#N/A</v>
      </c>
      <c r="W1243" s="271"/>
      <c r="X1243" s="271">
        <f t="shared" ref="X1243:X1273" ca="1" si="112">IF(AND(C1243="Smelter not listed",OR(LEN(D1243)=0,LEN(E1243)=0)),1,0)</f>
        <v>0</v>
      </c>
      <c r="Y1243" s="271"/>
      <c r="Z1243" s="271"/>
      <c r="AB1243" s="273" t="str">
        <f t="shared" ref="AB1243:AB1273" si="113">B1243&amp;C1243</f>
        <v/>
      </c>
    </row>
    <row r="1244" spans="1:28" s="272" customFormat="1" ht="20">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ca="1" si="111"/>
        <v/>
      </c>
      <c r="T1244" s="222" t="str">
        <f ca="1">IF(B1244="","",IF(ISERROR(MATCH($J1244,SorP!$B$1:$B$6230,0)),"",INDIRECT("'SorP'!$A$"&amp;MATCH($J1244,SorP!$B$1:$B$6230,0))))</f>
        <v/>
      </c>
      <c r="U1244" s="238"/>
      <c r="V1244" s="270" t="e">
        <f>IF(C1244="",NA(),MATCH($B1244&amp;$C1244,'Smelter Look-up'!$J:$J,0))</f>
        <v>#N/A</v>
      </c>
      <c r="W1244" s="271"/>
      <c r="X1244" s="271">
        <f t="shared" ca="1" si="112"/>
        <v>0</v>
      </c>
      <c r="Y1244" s="271"/>
      <c r="Z1244" s="271"/>
      <c r="AB1244" s="273" t="str">
        <f t="shared" si="113"/>
        <v/>
      </c>
    </row>
    <row r="1245" spans="1:28" s="272" customFormat="1" ht="20">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11"/>
        <v/>
      </c>
      <c r="T1245" s="222" t="str">
        <f ca="1">IF(B1245="","",IF(ISERROR(MATCH($J1245,SorP!$B$1:$B$6230,0)),"",INDIRECT("'SorP'!$A$"&amp;MATCH($J1245,SorP!$B$1:$B$6230,0))))</f>
        <v/>
      </c>
      <c r="U1245" s="238"/>
      <c r="V1245" s="270" t="e">
        <f>IF(C1245="",NA(),MATCH($B1245&amp;$C1245,'Smelter Look-up'!$J:$J,0))</f>
        <v>#N/A</v>
      </c>
      <c r="W1245" s="271"/>
      <c r="X1245" s="271">
        <f t="shared" ca="1" si="112"/>
        <v>0</v>
      </c>
      <c r="Y1245" s="271"/>
      <c r="Z1245" s="271"/>
      <c r="AB1245" s="273" t="str">
        <f t="shared" si="113"/>
        <v/>
      </c>
    </row>
    <row r="1246" spans="1:28" s="272" customFormat="1" ht="20">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11"/>
        <v/>
      </c>
      <c r="T1246" s="222" t="str">
        <f ca="1">IF(B1246="","",IF(ISERROR(MATCH($J1246,SorP!$B$1:$B$6230,0)),"",INDIRECT("'SorP'!$A$"&amp;MATCH($J1246,SorP!$B$1:$B$6230,0))))</f>
        <v/>
      </c>
      <c r="U1246" s="238"/>
      <c r="V1246" s="270" t="e">
        <f>IF(C1246="",NA(),MATCH($B1246&amp;$C1246,'Smelter Look-up'!$J:$J,0))</f>
        <v>#N/A</v>
      </c>
      <c r="W1246" s="271"/>
      <c r="X1246" s="271">
        <f t="shared" ca="1" si="112"/>
        <v>0</v>
      </c>
      <c r="Y1246" s="271"/>
      <c r="Z1246" s="271"/>
      <c r="AB1246" s="273" t="str">
        <f t="shared" si="113"/>
        <v/>
      </c>
    </row>
    <row r="1247" spans="1:28" s="272" customFormat="1" ht="20">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11"/>
        <v/>
      </c>
      <c r="T1247" s="222" t="str">
        <f ca="1">IF(B1247="","",IF(ISERROR(MATCH($J1247,SorP!$B$1:$B$6230,0)),"",INDIRECT("'SorP'!$A$"&amp;MATCH($J1247,SorP!$B$1:$B$6230,0))))</f>
        <v/>
      </c>
      <c r="U1247" s="238"/>
      <c r="V1247" s="270" t="e">
        <f>IF(C1247="",NA(),MATCH($B1247&amp;$C1247,'Smelter Look-up'!$J:$J,0))</f>
        <v>#N/A</v>
      </c>
      <c r="W1247" s="271"/>
      <c r="X1247" s="271">
        <f t="shared" ca="1" si="112"/>
        <v>0</v>
      </c>
      <c r="Y1247" s="271"/>
      <c r="Z1247" s="271"/>
      <c r="AB1247" s="273" t="str">
        <f t="shared" si="113"/>
        <v/>
      </c>
    </row>
    <row r="1248" spans="1:28" s="272" customFormat="1" ht="20">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11"/>
        <v/>
      </c>
      <c r="T1248" s="222" t="str">
        <f ca="1">IF(B1248="","",IF(ISERROR(MATCH($J1248,SorP!$B$1:$B$6230,0)),"",INDIRECT("'SorP'!$A$"&amp;MATCH($J1248,SorP!$B$1:$B$6230,0))))</f>
        <v/>
      </c>
      <c r="U1248" s="238"/>
      <c r="V1248" s="270" t="e">
        <f>IF(C1248="",NA(),MATCH($B1248&amp;$C1248,'Smelter Look-up'!$J:$J,0))</f>
        <v>#N/A</v>
      </c>
      <c r="W1248" s="271"/>
      <c r="X1248" s="271">
        <f t="shared" ca="1" si="112"/>
        <v>0</v>
      </c>
      <c r="Y1248" s="271"/>
      <c r="Z1248" s="271"/>
      <c r="AB1248" s="273" t="str">
        <f t="shared" si="113"/>
        <v/>
      </c>
    </row>
    <row r="1249" spans="1:28" s="272" customFormat="1" ht="20">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11"/>
        <v/>
      </c>
      <c r="T1249" s="222" t="str">
        <f ca="1">IF(B1249="","",IF(ISERROR(MATCH($J1249,SorP!$B$1:$B$6230,0)),"",INDIRECT("'SorP'!$A$"&amp;MATCH($J1249,SorP!$B$1:$B$6230,0))))</f>
        <v/>
      </c>
      <c r="U1249" s="238"/>
      <c r="V1249" s="270" t="e">
        <f>IF(C1249="",NA(),MATCH($B1249&amp;$C1249,'Smelter Look-up'!$J:$J,0))</f>
        <v>#N/A</v>
      </c>
      <c r="W1249" s="271"/>
      <c r="X1249" s="271">
        <f t="shared" ca="1" si="112"/>
        <v>0</v>
      </c>
      <c r="Y1249" s="271"/>
      <c r="Z1249" s="271"/>
      <c r="AB1249" s="273" t="str">
        <f t="shared" si="113"/>
        <v/>
      </c>
    </row>
    <row r="1250" spans="1:28" s="272" customFormat="1" ht="20">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11"/>
        <v/>
      </c>
      <c r="T1250" s="222" t="str">
        <f ca="1">IF(B1250="","",IF(ISERROR(MATCH($J1250,SorP!$B$1:$B$6230,0)),"",INDIRECT("'SorP'!$A$"&amp;MATCH($J1250,SorP!$B$1:$B$6230,0))))</f>
        <v/>
      </c>
      <c r="U1250" s="238"/>
      <c r="V1250" s="270" t="e">
        <f>IF(C1250="",NA(),MATCH($B1250&amp;$C1250,'Smelter Look-up'!$J:$J,0))</f>
        <v>#N/A</v>
      </c>
      <c r="W1250" s="271"/>
      <c r="X1250" s="271">
        <f t="shared" ca="1" si="112"/>
        <v>0</v>
      </c>
      <c r="Y1250" s="271"/>
      <c r="Z1250" s="271"/>
      <c r="AB1250" s="273" t="str">
        <f t="shared" si="113"/>
        <v/>
      </c>
    </row>
    <row r="1251" spans="1:28" s="272" customFormat="1" ht="20">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11"/>
        <v/>
      </c>
      <c r="T1251" s="222" t="str">
        <f ca="1">IF(B1251="","",IF(ISERROR(MATCH($J1251,SorP!$B$1:$B$6230,0)),"",INDIRECT("'SorP'!$A$"&amp;MATCH($J1251,SorP!$B$1:$B$6230,0))))</f>
        <v/>
      </c>
      <c r="U1251" s="238"/>
      <c r="V1251" s="270" t="e">
        <f>IF(C1251="",NA(),MATCH($B1251&amp;$C1251,'Smelter Look-up'!$J:$J,0))</f>
        <v>#N/A</v>
      </c>
      <c r="W1251" s="271"/>
      <c r="X1251" s="271">
        <f t="shared" ca="1" si="112"/>
        <v>0</v>
      </c>
      <c r="Y1251" s="271"/>
      <c r="Z1251" s="271"/>
      <c r="AB1251" s="273" t="str">
        <f t="shared" si="113"/>
        <v/>
      </c>
    </row>
    <row r="1252" spans="1:28" s="272" customFormat="1" ht="20">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11"/>
        <v/>
      </c>
      <c r="T1252" s="222" t="str">
        <f ca="1">IF(B1252="","",IF(ISERROR(MATCH($J1252,SorP!$B$1:$B$6230,0)),"",INDIRECT("'SorP'!$A$"&amp;MATCH($J1252,SorP!$B$1:$B$6230,0))))</f>
        <v/>
      </c>
      <c r="U1252" s="238"/>
      <c r="V1252" s="270" t="e">
        <f>IF(C1252="",NA(),MATCH($B1252&amp;$C1252,'Smelter Look-up'!$J:$J,0))</f>
        <v>#N/A</v>
      </c>
      <c r="W1252" s="271"/>
      <c r="X1252" s="271">
        <f t="shared" ca="1" si="112"/>
        <v>0</v>
      </c>
      <c r="Y1252" s="271"/>
      <c r="Z1252" s="271"/>
      <c r="AB1252" s="273" t="str">
        <f t="shared" si="113"/>
        <v/>
      </c>
    </row>
    <row r="1253" spans="1:28" s="272" customFormat="1" ht="20">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11"/>
        <v/>
      </c>
      <c r="T1253" s="222" t="str">
        <f ca="1">IF(B1253="","",IF(ISERROR(MATCH($J1253,SorP!$B$1:$B$6230,0)),"",INDIRECT("'SorP'!$A$"&amp;MATCH($J1253,SorP!$B$1:$B$6230,0))))</f>
        <v/>
      </c>
      <c r="U1253" s="238"/>
      <c r="V1253" s="270" t="e">
        <f>IF(C1253="",NA(),MATCH($B1253&amp;$C1253,'Smelter Look-up'!$J:$J,0))</f>
        <v>#N/A</v>
      </c>
      <c r="W1253" s="271"/>
      <c r="X1253" s="271">
        <f t="shared" ca="1" si="112"/>
        <v>0</v>
      </c>
      <c r="Y1253" s="271"/>
      <c r="Z1253" s="271"/>
      <c r="AB1253" s="273" t="str">
        <f t="shared" si="113"/>
        <v/>
      </c>
    </row>
    <row r="1254" spans="1:28" s="272" customFormat="1" ht="20">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11"/>
        <v/>
      </c>
      <c r="T1254" s="222" t="str">
        <f ca="1">IF(B1254="","",IF(ISERROR(MATCH($J1254,SorP!$B$1:$B$6230,0)),"",INDIRECT("'SorP'!$A$"&amp;MATCH($J1254,SorP!$B$1:$B$6230,0))))</f>
        <v/>
      </c>
      <c r="U1254" s="238"/>
      <c r="V1254" s="270" t="e">
        <f>IF(C1254="",NA(),MATCH($B1254&amp;$C1254,'Smelter Look-up'!$J:$J,0))</f>
        <v>#N/A</v>
      </c>
      <c r="W1254" s="271"/>
      <c r="X1254" s="271">
        <f t="shared" ca="1" si="112"/>
        <v>0</v>
      </c>
      <c r="Y1254" s="271"/>
      <c r="Z1254" s="271"/>
      <c r="AB1254" s="273" t="str">
        <f t="shared" si="113"/>
        <v/>
      </c>
    </row>
    <row r="1255" spans="1:28" s="272" customFormat="1" ht="20">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11"/>
        <v/>
      </c>
      <c r="T1255" s="222" t="str">
        <f ca="1">IF(B1255="","",IF(ISERROR(MATCH($J1255,SorP!$B$1:$B$6230,0)),"",INDIRECT("'SorP'!$A$"&amp;MATCH($J1255,SorP!$B$1:$B$6230,0))))</f>
        <v/>
      </c>
      <c r="U1255" s="238"/>
      <c r="V1255" s="270" t="e">
        <f>IF(C1255="",NA(),MATCH($B1255&amp;$C1255,'Smelter Look-up'!$J:$J,0))</f>
        <v>#N/A</v>
      </c>
      <c r="W1255" s="271"/>
      <c r="X1255" s="271">
        <f t="shared" ca="1" si="112"/>
        <v>0</v>
      </c>
      <c r="Y1255" s="271"/>
      <c r="Z1255" s="271"/>
      <c r="AB1255" s="273" t="str">
        <f t="shared" si="113"/>
        <v/>
      </c>
    </row>
    <row r="1256" spans="1:28" s="272" customFormat="1" ht="20">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11"/>
        <v/>
      </c>
      <c r="T1256" s="222" t="str">
        <f ca="1">IF(B1256="","",IF(ISERROR(MATCH($J1256,SorP!$B$1:$B$6230,0)),"",INDIRECT("'SorP'!$A$"&amp;MATCH($J1256,SorP!$B$1:$B$6230,0))))</f>
        <v/>
      </c>
      <c r="U1256" s="238"/>
      <c r="V1256" s="270" t="e">
        <f>IF(C1256="",NA(),MATCH($B1256&amp;$C1256,'Smelter Look-up'!$J:$J,0))</f>
        <v>#N/A</v>
      </c>
      <c r="W1256" s="271"/>
      <c r="X1256" s="271">
        <f t="shared" ca="1" si="112"/>
        <v>0</v>
      </c>
      <c r="Y1256" s="271"/>
      <c r="Z1256" s="271"/>
      <c r="AB1256" s="273" t="str">
        <f t="shared" si="113"/>
        <v/>
      </c>
    </row>
    <row r="1257" spans="1:28" s="272" customFormat="1" ht="20">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11"/>
        <v/>
      </c>
      <c r="T1257" s="222" t="str">
        <f ca="1">IF(B1257="","",IF(ISERROR(MATCH($J1257,SorP!$B$1:$B$6230,0)),"",INDIRECT("'SorP'!$A$"&amp;MATCH($J1257,SorP!$B$1:$B$6230,0))))</f>
        <v/>
      </c>
      <c r="U1257" s="238"/>
      <c r="V1257" s="270" t="e">
        <f>IF(C1257="",NA(),MATCH($B1257&amp;$C1257,'Smelter Look-up'!$J:$J,0))</f>
        <v>#N/A</v>
      </c>
      <c r="W1257" s="271"/>
      <c r="X1257" s="271">
        <f t="shared" ca="1" si="112"/>
        <v>0</v>
      </c>
      <c r="Y1257" s="271"/>
      <c r="Z1257" s="271"/>
      <c r="AB1257" s="273" t="str">
        <f t="shared" si="113"/>
        <v/>
      </c>
    </row>
    <row r="1258" spans="1:28" s="272" customFormat="1" ht="20">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11"/>
        <v/>
      </c>
      <c r="T1258" s="222" t="str">
        <f ca="1">IF(B1258="","",IF(ISERROR(MATCH($J1258,SorP!$B$1:$B$6230,0)),"",INDIRECT("'SorP'!$A$"&amp;MATCH($J1258,SorP!$B$1:$B$6230,0))))</f>
        <v/>
      </c>
      <c r="U1258" s="238"/>
      <c r="V1258" s="270" t="e">
        <f>IF(C1258="",NA(),MATCH($B1258&amp;$C1258,'Smelter Look-up'!$J:$J,0))</f>
        <v>#N/A</v>
      </c>
      <c r="W1258" s="271"/>
      <c r="X1258" s="271">
        <f t="shared" ca="1" si="112"/>
        <v>0</v>
      </c>
      <c r="Y1258" s="271"/>
      <c r="Z1258" s="271"/>
      <c r="AB1258" s="273" t="str">
        <f t="shared" si="113"/>
        <v/>
      </c>
    </row>
    <row r="1259" spans="1:28" s="272" customFormat="1" ht="20">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11"/>
        <v/>
      </c>
      <c r="T1259" s="222" t="str">
        <f ca="1">IF(B1259="","",IF(ISERROR(MATCH($J1259,SorP!$B$1:$B$6230,0)),"",INDIRECT("'SorP'!$A$"&amp;MATCH($J1259,SorP!$B$1:$B$6230,0))))</f>
        <v/>
      </c>
      <c r="U1259" s="238"/>
      <c r="V1259" s="270" t="e">
        <f>IF(C1259="",NA(),MATCH($B1259&amp;$C1259,'Smelter Look-up'!$J:$J,0))</f>
        <v>#N/A</v>
      </c>
      <c r="W1259" s="271"/>
      <c r="X1259" s="271">
        <f t="shared" ca="1" si="112"/>
        <v>0</v>
      </c>
      <c r="Y1259" s="271"/>
      <c r="Z1259" s="271"/>
      <c r="AB1259" s="273" t="str">
        <f t="shared" si="113"/>
        <v/>
      </c>
    </row>
    <row r="1260" spans="1:28" s="272" customFormat="1" ht="20">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11"/>
        <v/>
      </c>
      <c r="T1260" s="222" t="str">
        <f ca="1">IF(B1260="","",IF(ISERROR(MATCH($J1260,SorP!$B$1:$B$6230,0)),"",INDIRECT("'SorP'!$A$"&amp;MATCH($J1260,SorP!$B$1:$B$6230,0))))</f>
        <v/>
      </c>
      <c r="U1260" s="238"/>
      <c r="V1260" s="270" t="e">
        <f>IF(C1260="",NA(),MATCH($B1260&amp;$C1260,'Smelter Look-up'!$J:$J,0))</f>
        <v>#N/A</v>
      </c>
      <c r="W1260" s="271"/>
      <c r="X1260" s="271">
        <f t="shared" ca="1" si="112"/>
        <v>0</v>
      </c>
      <c r="Y1260" s="271"/>
      <c r="Z1260" s="271"/>
      <c r="AB1260" s="273" t="str">
        <f t="shared" si="113"/>
        <v/>
      </c>
    </row>
    <row r="1261" spans="1:28" s="272" customFormat="1" ht="20">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11"/>
        <v/>
      </c>
      <c r="T1261" s="222" t="str">
        <f ca="1">IF(B1261="","",IF(ISERROR(MATCH($J1261,SorP!$B$1:$B$6230,0)),"",INDIRECT("'SorP'!$A$"&amp;MATCH($J1261,SorP!$B$1:$B$6230,0))))</f>
        <v/>
      </c>
      <c r="U1261" s="238"/>
      <c r="V1261" s="270" t="e">
        <f>IF(C1261="",NA(),MATCH($B1261&amp;$C1261,'Smelter Look-up'!$J:$J,0))</f>
        <v>#N/A</v>
      </c>
      <c r="W1261" s="271"/>
      <c r="X1261" s="271">
        <f t="shared" ca="1" si="112"/>
        <v>0</v>
      </c>
      <c r="Y1261" s="271"/>
      <c r="Z1261" s="271"/>
      <c r="AB1261" s="273" t="str">
        <f t="shared" si="113"/>
        <v/>
      </c>
    </row>
    <row r="1262" spans="1:28" s="272" customFormat="1" ht="20">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11"/>
        <v/>
      </c>
      <c r="T1262" s="222" t="str">
        <f ca="1">IF(B1262="","",IF(ISERROR(MATCH($J1262,SorP!$B$1:$B$6230,0)),"",INDIRECT("'SorP'!$A$"&amp;MATCH($J1262,SorP!$B$1:$B$6230,0))))</f>
        <v/>
      </c>
      <c r="U1262" s="238"/>
      <c r="V1262" s="270" t="e">
        <f>IF(C1262="",NA(),MATCH($B1262&amp;$C1262,'Smelter Look-up'!$J:$J,0))</f>
        <v>#N/A</v>
      </c>
      <c r="W1262" s="271"/>
      <c r="X1262" s="271">
        <f t="shared" ca="1" si="112"/>
        <v>0</v>
      </c>
      <c r="Y1262" s="271"/>
      <c r="Z1262" s="271"/>
      <c r="AB1262" s="273" t="str">
        <f t="shared" si="113"/>
        <v/>
      </c>
    </row>
    <row r="1263" spans="1:28" s="272" customFormat="1" ht="20">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11"/>
        <v/>
      </c>
      <c r="T1263" s="222" t="str">
        <f ca="1">IF(B1263="","",IF(ISERROR(MATCH($J1263,SorP!$B$1:$B$6230,0)),"",INDIRECT("'SorP'!$A$"&amp;MATCH($J1263,SorP!$B$1:$B$6230,0))))</f>
        <v/>
      </c>
      <c r="U1263" s="238"/>
      <c r="V1263" s="270" t="e">
        <f>IF(C1263="",NA(),MATCH($B1263&amp;$C1263,'Smelter Look-up'!$J:$J,0))</f>
        <v>#N/A</v>
      </c>
      <c r="W1263" s="271"/>
      <c r="X1263" s="271">
        <f t="shared" ca="1" si="112"/>
        <v>0</v>
      </c>
      <c r="Y1263" s="271"/>
      <c r="Z1263" s="271"/>
      <c r="AB1263" s="273" t="str">
        <f t="shared" si="113"/>
        <v/>
      </c>
    </row>
    <row r="1264" spans="1:28" s="272" customFormat="1" ht="20">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11"/>
        <v/>
      </c>
      <c r="T1264" s="222" t="str">
        <f ca="1">IF(B1264="","",IF(ISERROR(MATCH($J1264,SorP!$B$1:$B$6230,0)),"",INDIRECT("'SorP'!$A$"&amp;MATCH($J1264,SorP!$B$1:$B$6230,0))))</f>
        <v/>
      </c>
      <c r="U1264" s="238"/>
      <c r="V1264" s="270" t="e">
        <f>IF(C1264="",NA(),MATCH($B1264&amp;$C1264,'Smelter Look-up'!$J:$J,0))</f>
        <v>#N/A</v>
      </c>
      <c r="W1264" s="271"/>
      <c r="X1264" s="271">
        <f t="shared" ca="1" si="112"/>
        <v>0</v>
      </c>
      <c r="Y1264" s="271"/>
      <c r="Z1264" s="271"/>
      <c r="AB1264" s="273" t="str">
        <f t="shared" si="113"/>
        <v/>
      </c>
    </row>
    <row r="1265" spans="1:28" s="272" customFormat="1" ht="20">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11"/>
        <v/>
      </c>
      <c r="T1265" s="222" t="str">
        <f ca="1">IF(B1265="","",IF(ISERROR(MATCH($J1265,SorP!$B$1:$B$6230,0)),"",INDIRECT("'SorP'!$A$"&amp;MATCH($J1265,SorP!$B$1:$B$6230,0))))</f>
        <v/>
      </c>
      <c r="U1265" s="238"/>
      <c r="V1265" s="270" t="e">
        <f>IF(C1265="",NA(),MATCH($B1265&amp;$C1265,'Smelter Look-up'!$J:$J,0))</f>
        <v>#N/A</v>
      </c>
      <c r="W1265" s="271"/>
      <c r="X1265" s="271">
        <f t="shared" ca="1" si="112"/>
        <v>0</v>
      </c>
      <c r="Y1265" s="271"/>
      <c r="Z1265" s="271"/>
      <c r="AB1265" s="273" t="str">
        <f t="shared" si="113"/>
        <v/>
      </c>
    </row>
    <row r="1266" spans="1:28" s="272" customFormat="1" ht="20">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ca="1" si="111"/>
        <v/>
      </c>
      <c r="T1266" s="222" t="str">
        <f ca="1">IF(B1266="","",IF(ISERROR(MATCH($J1266,SorP!$B$1:$B$6230,0)),"",INDIRECT("'SorP'!$A$"&amp;MATCH($J1266,SorP!$B$1:$B$6230,0))))</f>
        <v/>
      </c>
      <c r="U1266" s="238"/>
      <c r="V1266" s="270" t="e">
        <f>IF(C1266="",NA(),MATCH($B1266&amp;$C1266,'Smelter Look-up'!$J:$J,0))</f>
        <v>#N/A</v>
      </c>
      <c r="W1266" s="271"/>
      <c r="X1266" s="271">
        <f t="shared" ca="1" si="112"/>
        <v>0</v>
      </c>
      <c r="Y1266" s="271"/>
      <c r="Z1266" s="271"/>
      <c r="AB1266" s="273" t="str">
        <f t="shared" si="113"/>
        <v/>
      </c>
    </row>
    <row r="1267" spans="1:28" s="272" customFormat="1" ht="20">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11"/>
        <v/>
      </c>
      <c r="T1267" s="222" t="str">
        <f ca="1">IF(B1267="","",IF(ISERROR(MATCH($J1267,SorP!$B$1:$B$6230,0)),"",INDIRECT("'SorP'!$A$"&amp;MATCH($J1267,SorP!$B$1:$B$6230,0))))</f>
        <v/>
      </c>
      <c r="U1267" s="238"/>
      <c r="V1267" s="270" t="e">
        <f>IF(C1267="",NA(),MATCH($B1267&amp;$C1267,'Smelter Look-up'!$J:$J,0))</f>
        <v>#N/A</v>
      </c>
      <c r="W1267" s="271"/>
      <c r="X1267" s="271">
        <f t="shared" ca="1" si="112"/>
        <v>0</v>
      </c>
      <c r="Y1267" s="271"/>
      <c r="Z1267" s="271"/>
      <c r="AB1267" s="273" t="str">
        <f t="shared" si="113"/>
        <v/>
      </c>
    </row>
    <row r="1268" spans="1:28" s="272" customFormat="1" ht="20">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ca="1" si="111"/>
        <v/>
      </c>
      <c r="T1268" s="222" t="str">
        <f ca="1">IF(B1268="","",IF(ISERROR(MATCH($J1268,SorP!$B$1:$B$6230,0)),"",INDIRECT("'SorP'!$A$"&amp;MATCH($J1268,SorP!$B$1:$B$6230,0))))</f>
        <v/>
      </c>
      <c r="U1268" s="238"/>
      <c r="V1268" s="270" t="e">
        <f>IF(C1268="",NA(),MATCH($B1268&amp;$C1268,'Smelter Look-up'!$J:$J,0))</f>
        <v>#N/A</v>
      </c>
      <c r="W1268" s="271"/>
      <c r="X1268" s="271">
        <f t="shared" ca="1" si="112"/>
        <v>0</v>
      </c>
      <c r="Y1268" s="271"/>
      <c r="Z1268" s="271"/>
      <c r="AB1268" s="273" t="str">
        <f t="shared" si="113"/>
        <v/>
      </c>
    </row>
    <row r="1269" spans="1:28" s="272" customFormat="1" ht="20">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ca="1" si="111"/>
        <v/>
      </c>
      <c r="T1269" s="222" t="str">
        <f ca="1">IF(B1269="","",IF(ISERROR(MATCH($J1269,SorP!$B$1:$B$6230,0)),"",INDIRECT("'SorP'!$A$"&amp;MATCH($J1269,SorP!$B$1:$B$6230,0))))</f>
        <v/>
      </c>
      <c r="U1269" s="238"/>
      <c r="V1269" s="270" t="e">
        <f>IF(C1269="",NA(),MATCH($B1269&amp;$C1269,'Smelter Look-up'!$J:$J,0))</f>
        <v>#N/A</v>
      </c>
      <c r="W1269" s="271"/>
      <c r="X1269" s="271">
        <f t="shared" ca="1" si="112"/>
        <v>0</v>
      </c>
      <c r="Y1269" s="271"/>
      <c r="Z1269" s="271"/>
      <c r="AB1269" s="273" t="str">
        <f t="shared" si="113"/>
        <v/>
      </c>
    </row>
    <row r="1270" spans="1:28" s="272" customFormat="1" ht="20">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ca="1" si="111"/>
        <v/>
      </c>
      <c r="T1270" s="222" t="str">
        <f ca="1">IF(B1270="","",IF(ISERROR(MATCH($J1270,SorP!$B$1:$B$6230,0)),"",INDIRECT("'SorP'!$A$"&amp;MATCH($J1270,SorP!$B$1:$B$6230,0))))</f>
        <v/>
      </c>
      <c r="U1270" s="238"/>
      <c r="V1270" s="270" t="e">
        <f>IF(C1270="",NA(),MATCH($B1270&amp;$C1270,'Smelter Look-up'!$J:$J,0))</f>
        <v>#N/A</v>
      </c>
      <c r="W1270" s="271"/>
      <c r="X1270" s="271">
        <f t="shared" ca="1" si="112"/>
        <v>0</v>
      </c>
      <c r="Y1270" s="271"/>
      <c r="Z1270" s="271"/>
      <c r="AB1270" s="273" t="str">
        <f t="shared" si="113"/>
        <v/>
      </c>
    </row>
    <row r="1271" spans="1:28" s="272" customFormat="1" ht="20">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ca="1" si="111"/>
        <v/>
      </c>
      <c r="T1271" s="222" t="str">
        <f ca="1">IF(B1271="","",IF(ISERROR(MATCH($J1271,SorP!$B$1:$B$6230,0)),"",INDIRECT("'SorP'!$A$"&amp;MATCH($J1271,SorP!$B$1:$B$6230,0))))</f>
        <v/>
      </c>
      <c r="U1271" s="238"/>
      <c r="V1271" s="270" t="e">
        <f>IF(C1271="",NA(),MATCH($B1271&amp;$C1271,'Smelter Look-up'!$J:$J,0))</f>
        <v>#N/A</v>
      </c>
      <c r="W1271" s="271"/>
      <c r="X1271" s="271">
        <f t="shared" ca="1" si="112"/>
        <v>0</v>
      </c>
      <c r="Y1271" s="271"/>
      <c r="Z1271" s="271"/>
      <c r="AB1271" s="273" t="str">
        <f t="shared" si="113"/>
        <v/>
      </c>
    </row>
    <row r="1272" spans="1:28" s="272" customFormat="1" ht="20">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11"/>
        <v/>
      </c>
      <c r="T1272" s="222" t="str">
        <f ca="1">IF(B1272="","",IF(ISERROR(MATCH($J1272,SorP!$B$1:$B$6230,0)),"",INDIRECT("'SorP'!$A$"&amp;MATCH($J1272,SorP!$B$1:$B$6230,0))))</f>
        <v/>
      </c>
      <c r="U1272" s="238"/>
      <c r="V1272" s="270" t="e">
        <f>IF(C1272="",NA(),MATCH($B1272&amp;$C1272,'Smelter Look-up'!$J:$J,0))</f>
        <v>#N/A</v>
      </c>
      <c r="W1272" s="271"/>
      <c r="X1272" s="271">
        <f t="shared" ca="1" si="112"/>
        <v>0</v>
      </c>
      <c r="Y1272" s="271"/>
      <c r="Z1272" s="271"/>
      <c r="AB1272" s="273" t="str">
        <f t="shared" si="113"/>
        <v/>
      </c>
    </row>
    <row r="1273" spans="1:28" s="272" customFormat="1" ht="20">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11"/>
        <v/>
      </c>
      <c r="T1273" s="222" t="str">
        <f ca="1">IF(B1273="","",IF(ISERROR(MATCH($J1273,SorP!$B$1:$B$6230,0)),"",INDIRECT("'SorP'!$A$"&amp;MATCH($J1273,SorP!$B$1:$B$6230,0))))</f>
        <v/>
      </c>
      <c r="U1273" s="238"/>
      <c r="V1273" s="270" t="e">
        <f>IF(C1273="",NA(),MATCH($B1273&amp;$C1273,'Smelter Look-up'!$J:$J,0))</f>
        <v>#N/A</v>
      </c>
      <c r="W1273" s="271"/>
      <c r="X1273" s="271">
        <f t="shared" ca="1" si="112"/>
        <v>0</v>
      </c>
      <c r="Y1273" s="271"/>
      <c r="Z1273" s="271"/>
      <c r="AB1273" s="273" t="str">
        <f t="shared" si="113"/>
        <v/>
      </c>
    </row>
    <row r="1274" spans="1:28" s="272" customFormat="1" ht="20">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ref="S1274" ca="1" si="114">IF(B1274="","",IF(ISERROR(MATCH($E1274,CL,0)),"Unknown",INDIRECT("'C'!$A$"&amp;MATCH($E1274,CL,0)+1)))</f>
        <v/>
      </c>
      <c r="T1274" s="222" t="str">
        <f ca="1">IF(B1274="","",IF(ISERROR(MATCH($J1274,SorP!$B$1:$B$6230,0)),"",INDIRECT("'SorP'!$A$"&amp;MATCH($J1274,SorP!$B$1:$B$6230,0))))</f>
        <v/>
      </c>
      <c r="U1274" s="238"/>
      <c r="V1274" s="270" t="e">
        <f>IF(C1274="",NA(),MATCH($B1274&amp;$C1274,'Smelter Look-up'!$J:$J,0))</f>
        <v>#N/A</v>
      </c>
      <c r="W1274" s="271"/>
      <c r="X1274" s="271">
        <f t="shared" ref="X1274" ca="1" si="115">IF(AND(C1274="Smelter not listed",OR(LEN(D1274)=0,LEN(E1274)=0)),1,0)</f>
        <v>0</v>
      </c>
      <c r="Y1274" s="271"/>
      <c r="Z1274" s="271"/>
      <c r="AB1274" s="273" t="str">
        <f t="shared" ref="AB1274" si="116">B1274&amp;C1274</f>
        <v/>
      </c>
    </row>
    <row r="1275" spans="1:28" s="272" customFormat="1" ht="20">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t="shared" ref="S1275:S1306" ca="1" si="117">IF(B1275="","",IF(ISERROR(MATCH($E1275,CL,0)),"Unknown",INDIRECT("'C'!$A$"&amp;MATCH($E1275,CL,0)+1)))</f>
        <v/>
      </c>
      <c r="T1275" s="222" t="str">
        <f ca="1">IF(B1275="","",IF(ISERROR(MATCH($J1275,SorP!$B$1:$B$6230,0)),"",INDIRECT("'SorP'!$A$"&amp;MATCH($J1275,SorP!$B$1:$B$6230,0))))</f>
        <v/>
      </c>
      <c r="U1275" s="238"/>
      <c r="V1275" s="270" t="e">
        <f>IF(C1275="",NA(),MATCH($B1275&amp;$C1275,'Smelter Look-up'!$J:$J,0))</f>
        <v>#N/A</v>
      </c>
      <c r="W1275" s="271"/>
      <c r="X1275" s="271">
        <f t="shared" ref="X1275:X1306" ca="1" si="118">IF(AND(C1275="Smelter not listed",OR(LEN(D1275)=0,LEN(E1275)=0)),1,0)</f>
        <v>0</v>
      </c>
      <c r="Y1275" s="271"/>
      <c r="Z1275" s="271"/>
      <c r="AB1275" s="273" t="str">
        <f t="shared" ref="AB1275:AB1306" si="119">B1275&amp;C1275</f>
        <v/>
      </c>
    </row>
    <row r="1276" spans="1:28" s="272" customFormat="1" ht="20">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ca="1" si="117"/>
        <v/>
      </c>
      <c r="T1276" s="222" t="str">
        <f ca="1">IF(B1276="","",IF(ISERROR(MATCH($J1276,SorP!$B$1:$B$6230,0)),"",INDIRECT("'SorP'!$A$"&amp;MATCH($J1276,SorP!$B$1:$B$6230,0))))</f>
        <v/>
      </c>
      <c r="U1276" s="238"/>
      <c r="V1276" s="270" t="e">
        <f>IF(C1276="",NA(),MATCH($B1276&amp;$C1276,'Smelter Look-up'!$J:$J,0))</f>
        <v>#N/A</v>
      </c>
      <c r="W1276" s="271"/>
      <c r="X1276" s="271">
        <f t="shared" ca="1" si="118"/>
        <v>0</v>
      </c>
      <c r="Y1276" s="271"/>
      <c r="Z1276" s="271"/>
      <c r="AB1276" s="273" t="str">
        <f t="shared" si="119"/>
        <v/>
      </c>
    </row>
    <row r="1277" spans="1:28" s="272" customFormat="1" ht="20">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17"/>
        <v/>
      </c>
      <c r="T1277" s="222" t="str">
        <f ca="1">IF(B1277="","",IF(ISERROR(MATCH($J1277,SorP!$B$1:$B$6230,0)),"",INDIRECT("'SorP'!$A$"&amp;MATCH($J1277,SorP!$B$1:$B$6230,0))))</f>
        <v/>
      </c>
      <c r="U1277" s="238"/>
      <c r="V1277" s="270" t="e">
        <f>IF(C1277="",NA(),MATCH($B1277&amp;$C1277,'Smelter Look-up'!$J:$J,0))</f>
        <v>#N/A</v>
      </c>
      <c r="W1277" s="271"/>
      <c r="X1277" s="271">
        <f t="shared" ca="1" si="118"/>
        <v>0</v>
      </c>
      <c r="Y1277" s="271"/>
      <c r="Z1277" s="271"/>
      <c r="AB1277" s="273" t="str">
        <f t="shared" si="119"/>
        <v/>
      </c>
    </row>
    <row r="1278" spans="1:28" s="272" customFormat="1" ht="20">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17"/>
        <v/>
      </c>
      <c r="T1278" s="222" t="str">
        <f ca="1">IF(B1278="","",IF(ISERROR(MATCH($J1278,SorP!$B$1:$B$6230,0)),"",INDIRECT("'SorP'!$A$"&amp;MATCH($J1278,SorP!$B$1:$B$6230,0))))</f>
        <v/>
      </c>
      <c r="U1278" s="238"/>
      <c r="V1278" s="270" t="e">
        <f>IF(C1278="",NA(),MATCH($B1278&amp;$C1278,'Smelter Look-up'!$J:$J,0))</f>
        <v>#N/A</v>
      </c>
      <c r="W1278" s="271"/>
      <c r="X1278" s="271">
        <f t="shared" ca="1" si="118"/>
        <v>0</v>
      </c>
      <c r="Y1278" s="271"/>
      <c r="Z1278" s="271"/>
      <c r="AB1278" s="273" t="str">
        <f t="shared" si="119"/>
        <v/>
      </c>
    </row>
    <row r="1279" spans="1:28" s="272" customFormat="1" ht="20">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17"/>
        <v/>
      </c>
      <c r="T1279" s="222" t="str">
        <f ca="1">IF(B1279="","",IF(ISERROR(MATCH($J1279,SorP!$B$1:$B$6230,0)),"",INDIRECT("'SorP'!$A$"&amp;MATCH($J1279,SorP!$B$1:$B$6230,0))))</f>
        <v/>
      </c>
      <c r="U1279" s="238"/>
      <c r="V1279" s="270" t="e">
        <f>IF(C1279="",NA(),MATCH($B1279&amp;$C1279,'Smelter Look-up'!$J:$J,0))</f>
        <v>#N/A</v>
      </c>
      <c r="W1279" s="271"/>
      <c r="X1279" s="271">
        <f t="shared" ca="1" si="118"/>
        <v>0</v>
      </c>
      <c r="Y1279" s="271"/>
      <c r="Z1279" s="271"/>
      <c r="AB1279" s="273" t="str">
        <f t="shared" si="119"/>
        <v/>
      </c>
    </row>
    <row r="1280" spans="1:28" s="272" customFormat="1" ht="20">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17"/>
        <v/>
      </c>
      <c r="T1280" s="222" t="str">
        <f ca="1">IF(B1280="","",IF(ISERROR(MATCH($J1280,SorP!$B$1:$B$6230,0)),"",INDIRECT("'SorP'!$A$"&amp;MATCH($J1280,SorP!$B$1:$B$6230,0))))</f>
        <v/>
      </c>
      <c r="U1280" s="238"/>
      <c r="V1280" s="270" t="e">
        <f>IF(C1280="",NA(),MATCH($B1280&amp;$C1280,'Smelter Look-up'!$J:$J,0))</f>
        <v>#N/A</v>
      </c>
      <c r="W1280" s="271"/>
      <c r="X1280" s="271">
        <f t="shared" ca="1" si="118"/>
        <v>0</v>
      </c>
      <c r="Y1280" s="271"/>
      <c r="Z1280" s="271"/>
      <c r="AB1280" s="273" t="str">
        <f t="shared" si="119"/>
        <v/>
      </c>
    </row>
    <row r="1281" spans="1:28" s="272" customFormat="1" ht="20">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17"/>
        <v/>
      </c>
      <c r="T1281" s="222" t="str">
        <f ca="1">IF(B1281="","",IF(ISERROR(MATCH($J1281,SorP!$B$1:$B$6230,0)),"",INDIRECT("'SorP'!$A$"&amp;MATCH($J1281,SorP!$B$1:$B$6230,0))))</f>
        <v/>
      </c>
      <c r="U1281" s="238"/>
      <c r="V1281" s="270" t="e">
        <f>IF(C1281="",NA(),MATCH($B1281&amp;$C1281,'Smelter Look-up'!$J:$J,0))</f>
        <v>#N/A</v>
      </c>
      <c r="W1281" s="271"/>
      <c r="X1281" s="271">
        <f t="shared" ca="1" si="118"/>
        <v>0</v>
      </c>
      <c r="Y1281" s="271"/>
      <c r="Z1281" s="271"/>
      <c r="AB1281" s="273" t="str">
        <f t="shared" si="119"/>
        <v/>
      </c>
    </row>
    <row r="1282" spans="1:28" s="272" customFormat="1" ht="20">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17"/>
        <v/>
      </c>
      <c r="T1282" s="222" t="str">
        <f ca="1">IF(B1282="","",IF(ISERROR(MATCH($J1282,SorP!$B$1:$B$6230,0)),"",INDIRECT("'SorP'!$A$"&amp;MATCH($J1282,SorP!$B$1:$B$6230,0))))</f>
        <v/>
      </c>
      <c r="U1282" s="238"/>
      <c r="V1282" s="270" t="e">
        <f>IF(C1282="",NA(),MATCH($B1282&amp;$C1282,'Smelter Look-up'!$J:$J,0))</f>
        <v>#N/A</v>
      </c>
      <c r="W1282" s="271"/>
      <c r="X1282" s="271">
        <f t="shared" ca="1" si="118"/>
        <v>0</v>
      </c>
      <c r="Y1282" s="271"/>
      <c r="Z1282" s="271"/>
      <c r="AB1282" s="273" t="str">
        <f t="shared" si="119"/>
        <v/>
      </c>
    </row>
    <row r="1283" spans="1:28" s="272" customFormat="1" ht="20">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17"/>
        <v/>
      </c>
      <c r="T1283" s="222" t="str">
        <f ca="1">IF(B1283="","",IF(ISERROR(MATCH($J1283,SorP!$B$1:$B$6230,0)),"",INDIRECT("'SorP'!$A$"&amp;MATCH($J1283,SorP!$B$1:$B$6230,0))))</f>
        <v/>
      </c>
      <c r="U1283" s="238"/>
      <c r="V1283" s="270" t="e">
        <f>IF(C1283="",NA(),MATCH($B1283&amp;$C1283,'Smelter Look-up'!$J:$J,0))</f>
        <v>#N/A</v>
      </c>
      <c r="W1283" s="271"/>
      <c r="X1283" s="271">
        <f t="shared" ca="1" si="118"/>
        <v>0</v>
      </c>
      <c r="Y1283" s="271"/>
      <c r="Z1283" s="271"/>
      <c r="AB1283" s="273" t="str">
        <f t="shared" si="119"/>
        <v/>
      </c>
    </row>
    <row r="1284" spans="1:28" s="272" customFormat="1" ht="20">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17"/>
        <v/>
      </c>
      <c r="T1284" s="222" t="str">
        <f ca="1">IF(B1284="","",IF(ISERROR(MATCH($J1284,SorP!$B$1:$B$6230,0)),"",INDIRECT("'SorP'!$A$"&amp;MATCH($J1284,SorP!$B$1:$B$6230,0))))</f>
        <v/>
      </c>
      <c r="U1284" s="238"/>
      <c r="V1284" s="270" t="e">
        <f>IF(C1284="",NA(),MATCH($B1284&amp;$C1284,'Smelter Look-up'!$J:$J,0))</f>
        <v>#N/A</v>
      </c>
      <c r="W1284" s="271"/>
      <c r="X1284" s="271">
        <f t="shared" ca="1" si="118"/>
        <v>0</v>
      </c>
      <c r="Y1284" s="271"/>
      <c r="Z1284" s="271"/>
      <c r="AB1284" s="273" t="str">
        <f t="shared" si="119"/>
        <v/>
      </c>
    </row>
    <row r="1285" spans="1:28" s="272" customFormat="1" ht="20">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17"/>
        <v/>
      </c>
      <c r="T1285" s="222" t="str">
        <f ca="1">IF(B1285="","",IF(ISERROR(MATCH($J1285,SorP!$B$1:$B$6230,0)),"",INDIRECT("'SorP'!$A$"&amp;MATCH($J1285,SorP!$B$1:$B$6230,0))))</f>
        <v/>
      </c>
      <c r="U1285" s="238"/>
      <c r="V1285" s="270" t="e">
        <f>IF(C1285="",NA(),MATCH($B1285&amp;$C1285,'Smelter Look-up'!$J:$J,0))</f>
        <v>#N/A</v>
      </c>
      <c r="W1285" s="271"/>
      <c r="X1285" s="271">
        <f t="shared" ca="1" si="118"/>
        <v>0</v>
      </c>
      <c r="Y1285" s="271"/>
      <c r="Z1285" s="271"/>
      <c r="AB1285" s="273" t="str">
        <f t="shared" si="119"/>
        <v/>
      </c>
    </row>
    <row r="1286" spans="1:28" s="272" customFormat="1" ht="20">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17"/>
        <v/>
      </c>
      <c r="T1286" s="222" t="str">
        <f ca="1">IF(B1286="","",IF(ISERROR(MATCH($J1286,SorP!$B$1:$B$6230,0)),"",INDIRECT("'SorP'!$A$"&amp;MATCH($J1286,SorP!$B$1:$B$6230,0))))</f>
        <v/>
      </c>
      <c r="U1286" s="238"/>
      <c r="V1286" s="270" t="e">
        <f>IF(C1286="",NA(),MATCH($B1286&amp;$C1286,'Smelter Look-up'!$J:$J,0))</f>
        <v>#N/A</v>
      </c>
      <c r="W1286" s="271"/>
      <c r="X1286" s="271">
        <f t="shared" ca="1" si="118"/>
        <v>0</v>
      </c>
      <c r="Y1286" s="271"/>
      <c r="Z1286" s="271"/>
      <c r="AB1286" s="273" t="str">
        <f t="shared" si="119"/>
        <v/>
      </c>
    </row>
    <row r="1287" spans="1:28" s="272" customFormat="1" ht="20">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17"/>
        <v/>
      </c>
      <c r="T1287" s="222" t="str">
        <f ca="1">IF(B1287="","",IF(ISERROR(MATCH($J1287,SorP!$B$1:$B$6230,0)),"",INDIRECT("'SorP'!$A$"&amp;MATCH($J1287,SorP!$B$1:$B$6230,0))))</f>
        <v/>
      </c>
      <c r="U1287" s="238"/>
      <c r="V1287" s="270" t="e">
        <f>IF(C1287="",NA(),MATCH($B1287&amp;$C1287,'Smelter Look-up'!$J:$J,0))</f>
        <v>#N/A</v>
      </c>
      <c r="W1287" s="271"/>
      <c r="X1287" s="271">
        <f t="shared" ca="1" si="118"/>
        <v>0</v>
      </c>
      <c r="Y1287" s="271"/>
      <c r="Z1287" s="271"/>
      <c r="AB1287" s="273" t="str">
        <f t="shared" si="119"/>
        <v/>
      </c>
    </row>
    <row r="1288" spans="1:28" s="272" customFormat="1" ht="20">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17"/>
        <v/>
      </c>
      <c r="T1288" s="222" t="str">
        <f ca="1">IF(B1288="","",IF(ISERROR(MATCH($J1288,SorP!$B$1:$B$6230,0)),"",INDIRECT("'SorP'!$A$"&amp;MATCH($J1288,SorP!$B$1:$B$6230,0))))</f>
        <v/>
      </c>
      <c r="U1288" s="238"/>
      <c r="V1288" s="270" t="e">
        <f>IF(C1288="",NA(),MATCH($B1288&amp;$C1288,'Smelter Look-up'!$J:$J,0))</f>
        <v>#N/A</v>
      </c>
      <c r="W1288" s="271"/>
      <c r="X1288" s="271">
        <f t="shared" ca="1" si="118"/>
        <v>0</v>
      </c>
      <c r="Y1288" s="271"/>
      <c r="Z1288" s="271"/>
      <c r="AB1288" s="273" t="str">
        <f t="shared" si="119"/>
        <v/>
      </c>
    </row>
    <row r="1289" spans="1:28" s="272" customFormat="1" ht="20">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17"/>
        <v/>
      </c>
      <c r="T1289" s="222" t="str">
        <f ca="1">IF(B1289="","",IF(ISERROR(MATCH($J1289,SorP!$B$1:$B$6230,0)),"",INDIRECT("'SorP'!$A$"&amp;MATCH($J1289,SorP!$B$1:$B$6230,0))))</f>
        <v/>
      </c>
      <c r="U1289" s="238"/>
      <c r="V1289" s="270" t="e">
        <f>IF(C1289="",NA(),MATCH($B1289&amp;$C1289,'Smelter Look-up'!$J:$J,0))</f>
        <v>#N/A</v>
      </c>
      <c r="W1289" s="271"/>
      <c r="X1289" s="271">
        <f t="shared" ca="1" si="118"/>
        <v>0</v>
      </c>
      <c r="Y1289" s="271"/>
      <c r="Z1289" s="271"/>
      <c r="AB1289" s="273" t="str">
        <f t="shared" si="119"/>
        <v/>
      </c>
    </row>
    <row r="1290" spans="1:28" s="272" customFormat="1" ht="20">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17"/>
        <v/>
      </c>
      <c r="T1290" s="222" t="str">
        <f ca="1">IF(B1290="","",IF(ISERROR(MATCH($J1290,SorP!$B$1:$B$6230,0)),"",INDIRECT("'SorP'!$A$"&amp;MATCH($J1290,SorP!$B$1:$B$6230,0))))</f>
        <v/>
      </c>
      <c r="U1290" s="238"/>
      <c r="V1290" s="270" t="e">
        <f>IF(C1290="",NA(),MATCH($B1290&amp;$C1290,'Smelter Look-up'!$J:$J,0))</f>
        <v>#N/A</v>
      </c>
      <c r="W1290" s="271"/>
      <c r="X1290" s="271">
        <f t="shared" ca="1" si="118"/>
        <v>0</v>
      </c>
      <c r="Y1290" s="271"/>
      <c r="Z1290" s="271"/>
      <c r="AB1290" s="273" t="str">
        <f t="shared" si="119"/>
        <v/>
      </c>
    </row>
    <row r="1291" spans="1:28" s="272" customFormat="1" ht="20">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17"/>
        <v/>
      </c>
      <c r="T1291" s="222" t="str">
        <f ca="1">IF(B1291="","",IF(ISERROR(MATCH($J1291,SorP!$B$1:$B$6230,0)),"",INDIRECT("'SorP'!$A$"&amp;MATCH($J1291,SorP!$B$1:$B$6230,0))))</f>
        <v/>
      </c>
      <c r="U1291" s="238"/>
      <c r="V1291" s="270" t="e">
        <f>IF(C1291="",NA(),MATCH($B1291&amp;$C1291,'Smelter Look-up'!$J:$J,0))</f>
        <v>#N/A</v>
      </c>
      <c r="W1291" s="271"/>
      <c r="X1291" s="271">
        <f t="shared" ca="1" si="118"/>
        <v>0</v>
      </c>
      <c r="Y1291" s="271"/>
      <c r="Z1291" s="271"/>
      <c r="AB1291" s="273" t="str">
        <f t="shared" si="119"/>
        <v/>
      </c>
    </row>
    <row r="1292" spans="1:28" s="272" customFormat="1" ht="20">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17"/>
        <v/>
      </c>
      <c r="T1292" s="222" t="str">
        <f ca="1">IF(B1292="","",IF(ISERROR(MATCH($J1292,SorP!$B$1:$B$6230,0)),"",INDIRECT("'SorP'!$A$"&amp;MATCH($J1292,SorP!$B$1:$B$6230,0))))</f>
        <v/>
      </c>
      <c r="U1292" s="238"/>
      <c r="V1292" s="270" t="e">
        <f>IF(C1292="",NA(),MATCH($B1292&amp;$C1292,'Smelter Look-up'!$J:$J,0))</f>
        <v>#N/A</v>
      </c>
      <c r="W1292" s="271"/>
      <c r="X1292" s="271">
        <f t="shared" ca="1" si="118"/>
        <v>0</v>
      </c>
      <c r="Y1292" s="271"/>
      <c r="Z1292" s="271"/>
      <c r="AB1292" s="273" t="str">
        <f t="shared" si="119"/>
        <v/>
      </c>
    </row>
    <row r="1293" spans="1:28" s="272" customFormat="1" ht="20">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17"/>
        <v/>
      </c>
      <c r="T1293" s="222" t="str">
        <f ca="1">IF(B1293="","",IF(ISERROR(MATCH($J1293,SorP!$B$1:$B$6230,0)),"",INDIRECT("'SorP'!$A$"&amp;MATCH($J1293,SorP!$B$1:$B$6230,0))))</f>
        <v/>
      </c>
      <c r="U1293" s="238"/>
      <c r="V1293" s="270" t="e">
        <f>IF(C1293="",NA(),MATCH($B1293&amp;$C1293,'Smelter Look-up'!$J:$J,0))</f>
        <v>#N/A</v>
      </c>
      <c r="W1293" s="271"/>
      <c r="X1293" s="271">
        <f t="shared" ca="1" si="118"/>
        <v>0</v>
      </c>
      <c r="Y1293" s="271"/>
      <c r="Z1293" s="271"/>
      <c r="AB1293" s="273" t="str">
        <f t="shared" si="119"/>
        <v/>
      </c>
    </row>
    <row r="1294" spans="1:28" s="272" customFormat="1" ht="20">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17"/>
        <v/>
      </c>
      <c r="T1294" s="222" t="str">
        <f ca="1">IF(B1294="","",IF(ISERROR(MATCH($J1294,SorP!$B$1:$B$6230,0)),"",INDIRECT("'SorP'!$A$"&amp;MATCH($J1294,SorP!$B$1:$B$6230,0))))</f>
        <v/>
      </c>
      <c r="U1294" s="238"/>
      <c r="V1294" s="270" t="e">
        <f>IF(C1294="",NA(),MATCH($B1294&amp;$C1294,'Smelter Look-up'!$J:$J,0))</f>
        <v>#N/A</v>
      </c>
      <c r="W1294" s="271"/>
      <c r="X1294" s="271">
        <f t="shared" ca="1" si="118"/>
        <v>0</v>
      </c>
      <c r="Y1294" s="271"/>
      <c r="Z1294" s="271"/>
      <c r="AB1294" s="273" t="str">
        <f t="shared" si="119"/>
        <v/>
      </c>
    </row>
    <row r="1295" spans="1:28" s="272" customFormat="1" ht="20">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17"/>
        <v/>
      </c>
      <c r="T1295" s="222" t="str">
        <f ca="1">IF(B1295="","",IF(ISERROR(MATCH($J1295,SorP!$B$1:$B$6230,0)),"",INDIRECT("'SorP'!$A$"&amp;MATCH($J1295,SorP!$B$1:$B$6230,0))))</f>
        <v/>
      </c>
      <c r="U1295" s="238"/>
      <c r="V1295" s="270" t="e">
        <f>IF(C1295="",NA(),MATCH($B1295&amp;$C1295,'Smelter Look-up'!$J:$J,0))</f>
        <v>#N/A</v>
      </c>
      <c r="W1295" s="271"/>
      <c r="X1295" s="271">
        <f t="shared" ca="1" si="118"/>
        <v>0</v>
      </c>
      <c r="Y1295" s="271"/>
      <c r="Z1295" s="271"/>
      <c r="AB1295" s="273" t="str">
        <f t="shared" si="119"/>
        <v/>
      </c>
    </row>
    <row r="1296" spans="1:28" s="272" customFormat="1" ht="20">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17"/>
        <v/>
      </c>
      <c r="T1296" s="222" t="str">
        <f ca="1">IF(B1296="","",IF(ISERROR(MATCH($J1296,SorP!$B$1:$B$6230,0)),"",INDIRECT("'SorP'!$A$"&amp;MATCH($J1296,SorP!$B$1:$B$6230,0))))</f>
        <v/>
      </c>
      <c r="U1296" s="238"/>
      <c r="V1296" s="270" t="e">
        <f>IF(C1296="",NA(),MATCH($B1296&amp;$C1296,'Smelter Look-up'!$J:$J,0))</f>
        <v>#N/A</v>
      </c>
      <c r="W1296" s="271"/>
      <c r="X1296" s="271">
        <f t="shared" ca="1" si="118"/>
        <v>0</v>
      </c>
      <c r="Y1296" s="271"/>
      <c r="Z1296" s="271"/>
      <c r="AB1296" s="273" t="str">
        <f t="shared" si="119"/>
        <v/>
      </c>
    </row>
    <row r="1297" spans="1:28" s="272" customFormat="1" ht="20">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ca="1" si="117"/>
        <v/>
      </c>
      <c r="T1297" s="222" t="str">
        <f ca="1">IF(B1297="","",IF(ISERROR(MATCH($J1297,SorP!$B$1:$B$6230,0)),"",INDIRECT("'SorP'!$A$"&amp;MATCH($J1297,SorP!$B$1:$B$6230,0))))</f>
        <v/>
      </c>
      <c r="U1297" s="238"/>
      <c r="V1297" s="270" t="e">
        <f>IF(C1297="",NA(),MATCH($B1297&amp;$C1297,'Smelter Look-up'!$J:$J,0))</f>
        <v>#N/A</v>
      </c>
      <c r="W1297" s="271"/>
      <c r="X1297" s="271">
        <f t="shared" ca="1" si="118"/>
        <v>0</v>
      </c>
      <c r="Y1297" s="271"/>
      <c r="Z1297" s="271"/>
      <c r="AB1297" s="273" t="str">
        <f t="shared" si="119"/>
        <v/>
      </c>
    </row>
    <row r="1298" spans="1:28" s="272" customFormat="1" ht="20">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ca="1" si="117"/>
        <v/>
      </c>
      <c r="T1298" s="222" t="str">
        <f ca="1">IF(B1298="","",IF(ISERROR(MATCH($J1298,SorP!$B$1:$B$6230,0)),"",INDIRECT("'SorP'!$A$"&amp;MATCH($J1298,SorP!$B$1:$B$6230,0))))</f>
        <v/>
      </c>
      <c r="U1298" s="238"/>
      <c r="V1298" s="270" t="e">
        <f>IF(C1298="",NA(),MATCH($B1298&amp;$C1298,'Smelter Look-up'!$J:$J,0))</f>
        <v>#N/A</v>
      </c>
      <c r="W1298" s="271"/>
      <c r="X1298" s="271">
        <f t="shared" ca="1" si="118"/>
        <v>0</v>
      </c>
      <c r="Y1298" s="271"/>
      <c r="Z1298" s="271"/>
      <c r="AB1298" s="273" t="str">
        <f t="shared" si="119"/>
        <v/>
      </c>
    </row>
    <row r="1299" spans="1:28" s="272" customFormat="1" ht="20">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17"/>
        <v/>
      </c>
      <c r="T1299" s="222" t="str">
        <f ca="1">IF(B1299="","",IF(ISERROR(MATCH($J1299,SorP!$B$1:$B$6230,0)),"",INDIRECT("'SorP'!$A$"&amp;MATCH($J1299,SorP!$B$1:$B$6230,0))))</f>
        <v/>
      </c>
      <c r="U1299" s="238"/>
      <c r="V1299" s="270" t="e">
        <f>IF(C1299="",NA(),MATCH($B1299&amp;$C1299,'Smelter Look-up'!$J:$J,0))</f>
        <v>#N/A</v>
      </c>
      <c r="W1299" s="271"/>
      <c r="X1299" s="271">
        <f t="shared" ca="1" si="118"/>
        <v>0</v>
      </c>
      <c r="Y1299" s="271"/>
      <c r="Z1299" s="271"/>
      <c r="AB1299" s="273" t="str">
        <f t="shared" si="119"/>
        <v/>
      </c>
    </row>
    <row r="1300" spans="1:28" s="272" customFormat="1" ht="20">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17"/>
        <v/>
      </c>
      <c r="T1300" s="222" t="str">
        <f ca="1">IF(B1300="","",IF(ISERROR(MATCH($J1300,SorP!$B$1:$B$6230,0)),"",INDIRECT("'SorP'!$A$"&amp;MATCH($J1300,SorP!$B$1:$B$6230,0))))</f>
        <v/>
      </c>
      <c r="U1300" s="238"/>
      <c r="V1300" s="270" t="e">
        <f>IF(C1300="",NA(),MATCH($B1300&amp;$C1300,'Smelter Look-up'!$J:$J,0))</f>
        <v>#N/A</v>
      </c>
      <c r="W1300" s="271"/>
      <c r="X1300" s="271">
        <f t="shared" ca="1" si="118"/>
        <v>0</v>
      </c>
      <c r="Y1300" s="271"/>
      <c r="Z1300" s="271"/>
      <c r="AB1300" s="273" t="str">
        <f t="shared" si="119"/>
        <v/>
      </c>
    </row>
    <row r="1301" spans="1:28" s="272" customFormat="1" ht="20">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ca="1" si="117"/>
        <v/>
      </c>
      <c r="T1301" s="222" t="str">
        <f ca="1">IF(B1301="","",IF(ISERROR(MATCH($J1301,SorP!$B$1:$B$6230,0)),"",INDIRECT("'SorP'!$A$"&amp;MATCH($J1301,SorP!$B$1:$B$6230,0))))</f>
        <v/>
      </c>
      <c r="U1301" s="238"/>
      <c r="V1301" s="270" t="e">
        <f>IF(C1301="",NA(),MATCH($B1301&amp;$C1301,'Smelter Look-up'!$J:$J,0))</f>
        <v>#N/A</v>
      </c>
      <c r="W1301" s="271"/>
      <c r="X1301" s="271">
        <f t="shared" ca="1" si="118"/>
        <v>0</v>
      </c>
      <c r="Y1301" s="271"/>
      <c r="Z1301" s="271"/>
      <c r="AB1301" s="273" t="str">
        <f t="shared" si="119"/>
        <v/>
      </c>
    </row>
    <row r="1302" spans="1:28" s="272" customFormat="1" ht="20">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17"/>
        <v/>
      </c>
      <c r="T1302" s="222" t="str">
        <f ca="1">IF(B1302="","",IF(ISERROR(MATCH($J1302,SorP!$B$1:$B$6230,0)),"",INDIRECT("'SorP'!$A$"&amp;MATCH($J1302,SorP!$B$1:$B$6230,0))))</f>
        <v/>
      </c>
      <c r="U1302" s="238"/>
      <c r="V1302" s="270" t="e">
        <f>IF(C1302="",NA(),MATCH($B1302&amp;$C1302,'Smelter Look-up'!$J:$J,0))</f>
        <v>#N/A</v>
      </c>
      <c r="W1302" s="271"/>
      <c r="X1302" s="271">
        <f t="shared" ca="1" si="118"/>
        <v>0</v>
      </c>
      <c r="Y1302" s="271"/>
      <c r="Z1302" s="271"/>
      <c r="AB1302" s="273" t="str">
        <f t="shared" si="119"/>
        <v/>
      </c>
    </row>
    <row r="1303" spans="1:28" s="272" customFormat="1" ht="20">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ca="1" si="117"/>
        <v/>
      </c>
      <c r="T1303" s="222" t="str">
        <f ca="1">IF(B1303="","",IF(ISERROR(MATCH($J1303,SorP!$B$1:$B$6230,0)),"",INDIRECT("'SorP'!$A$"&amp;MATCH($J1303,SorP!$B$1:$B$6230,0))))</f>
        <v/>
      </c>
      <c r="U1303" s="238"/>
      <c r="V1303" s="270" t="e">
        <f>IF(C1303="",NA(),MATCH($B1303&amp;$C1303,'Smelter Look-up'!$J:$J,0))</f>
        <v>#N/A</v>
      </c>
      <c r="W1303" s="271"/>
      <c r="X1303" s="271">
        <f t="shared" ca="1" si="118"/>
        <v>0</v>
      </c>
      <c r="Y1303" s="271"/>
      <c r="Z1303" s="271"/>
      <c r="AB1303" s="273" t="str">
        <f t="shared" si="119"/>
        <v/>
      </c>
    </row>
    <row r="1304" spans="1:28" s="272" customFormat="1" ht="20">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17"/>
        <v/>
      </c>
      <c r="T1304" s="222" t="str">
        <f ca="1">IF(B1304="","",IF(ISERROR(MATCH($J1304,SorP!$B$1:$B$6230,0)),"",INDIRECT("'SorP'!$A$"&amp;MATCH($J1304,SorP!$B$1:$B$6230,0))))</f>
        <v/>
      </c>
      <c r="U1304" s="238"/>
      <c r="V1304" s="270" t="e">
        <f>IF(C1304="",NA(),MATCH($B1304&amp;$C1304,'Smelter Look-up'!$J:$J,0))</f>
        <v>#N/A</v>
      </c>
      <c r="W1304" s="271"/>
      <c r="X1304" s="271">
        <f t="shared" ca="1" si="118"/>
        <v>0</v>
      </c>
      <c r="Y1304" s="271"/>
      <c r="Z1304" s="271"/>
      <c r="AB1304" s="273" t="str">
        <f t="shared" si="119"/>
        <v/>
      </c>
    </row>
    <row r="1305" spans="1:28" s="272" customFormat="1" ht="20">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17"/>
        <v/>
      </c>
      <c r="T1305" s="222" t="str">
        <f ca="1">IF(B1305="","",IF(ISERROR(MATCH($J1305,SorP!$B$1:$B$6230,0)),"",INDIRECT("'SorP'!$A$"&amp;MATCH($J1305,SorP!$B$1:$B$6230,0))))</f>
        <v/>
      </c>
      <c r="U1305" s="238"/>
      <c r="V1305" s="270" t="e">
        <f>IF(C1305="",NA(),MATCH($B1305&amp;$C1305,'Smelter Look-up'!$J:$J,0))</f>
        <v>#N/A</v>
      </c>
      <c r="W1305" s="271"/>
      <c r="X1305" s="271">
        <f t="shared" ca="1" si="118"/>
        <v>0</v>
      </c>
      <c r="Y1305" s="271"/>
      <c r="Z1305" s="271"/>
      <c r="AB1305" s="273" t="str">
        <f t="shared" si="119"/>
        <v/>
      </c>
    </row>
    <row r="1306" spans="1:28" s="272" customFormat="1" ht="20">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17"/>
        <v/>
      </c>
      <c r="T1306" s="222" t="str">
        <f ca="1">IF(B1306="","",IF(ISERROR(MATCH($J1306,SorP!$B$1:$B$6230,0)),"",INDIRECT("'SorP'!$A$"&amp;MATCH($J1306,SorP!$B$1:$B$6230,0))))</f>
        <v/>
      </c>
      <c r="U1306" s="238"/>
      <c r="V1306" s="270" t="e">
        <f>IF(C1306="",NA(),MATCH($B1306&amp;$C1306,'Smelter Look-up'!$J:$J,0))</f>
        <v>#N/A</v>
      </c>
      <c r="W1306" s="271"/>
      <c r="X1306" s="271">
        <f t="shared" ca="1" si="118"/>
        <v>0</v>
      </c>
      <c r="Y1306" s="271"/>
      <c r="Z1306" s="271"/>
      <c r="AB1306" s="273" t="str">
        <f t="shared" si="119"/>
        <v/>
      </c>
    </row>
    <row r="1307" spans="1:28" s="272" customFormat="1" ht="20">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ref="S1307:S1337" ca="1" si="120">IF(B1307="","",IF(ISERROR(MATCH($E1307,CL,0)),"Unknown",INDIRECT("'C'!$A$"&amp;MATCH($E1307,CL,0)+1)))</f>
        <v/>
      </c>
      <c r="T1307" s="222" t="str">
        <f ca="1">IF(B1307="","",IF(ISERROR(MATCH($J1307,SorP!$B$1:$B$6230,0)),"",INDIRECT("'SorP'!$A$"&amp;MATCH($J1307,SorP!$B$1:$B$6230,0))))</f>
        <v/>
      </c>
      <c r="U1307" s="238"/>
      <c r="V1307" s="270" t="e">
        <f>IF(C1307="",NA(),MATCH($B1307&amp;$C1307,'Smelter Look-up'!$J:$J,0))</f>
        <v>#N/A</v>
      </c>
      <c r="W1307" s="271"/>
      <c r="X1307" s="271">
        <f t="shared" ref="X1307:X1337" ca="1" si="121">IF(AND(C1307="Smelter not listed",OR(LEN(D1307)=0,LEN(E1307)=0)),1,0)</f>
        <v>0</v>
      </c>
      <c r="Y1307" s="271"/>
      <c r="Z1307" s="271"/>
      <c r="AB1307" s="273" t="str">
        <f t="shared" ref="AB1307:AB1337" si="122">B1307&amp;C1307</f>
        <v/>
      </c>
    </row>
    <row r="1308" spans="1:28" s="272" customFormat="1" ht="20">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ca="1" si="120"/>
        <v/>
      </c>
      <c r="T1308" s="222" t="str">
        <f ca="1">IF(B1308="","",IF(ISERROR(MATCH($J1308,SorP!$B$1:$B$6230,0)),"",INDIRECT("'SorP'!$A$"&amp;MATCH($J1308,SorP!$B$1:$B$6230,0))))</f>
        <v/>
      </c>
      <c r="U1308" s="238"/>
      <c r="V1308" s="270" t="e">
        <f>IF(C1308="",NA(),MATCH($B1308&amp;$C1308,'Smelter Look-up'!$J:$J,0))</f>
        <v>#N/A</v>
      </c>
      <c r="W1308" s="271"/>
      <c r="X1308" s="271">
        <f t="shared" ca="1" si="121"/>
        <v>0</v>
      </c>
      <c r="Y1308" s="271"/>
      <c r="Z1308" s="271"/>
      <c r="AB1308" s="273" t="str">
        <f t="shared" si="122"/>
        <v/>
      </c>
    </row>
    <row r="1309" spans="1:28" s="272" customFormat="1" ht="20">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20"/>
        <v/>
      </c>
      <c r="T1309" s="222" t="str">
        <f ca="1">IF(B1309="","",IF(ISERROR(MATCH($J1309,SorP!$B$1:$B$6230,0)),"",INDIRECT("'SorP'!$A$"&amp;MATCH($J1309,SorP!$B$1:$B$6230,0))))</f>
        <v/>
      </c>
      <c r="U1309" s="238"/>
      <c r="V1309" s="270" t="e">
        <f>IF(C1309="",NA(),MATCH($B1309&amp;$C1309,'Smelter Look-up'!$J:$J,0))</f>
        <v>#N/A</v>
      </c>
      <c r="W1309" s="271"/>
      <c r="X1309" s="271">
        <f t="shared" ca="1" si="121"/>
        <v>0</v>
      </c>
      <c r="Y1309" s="271"/>
      <c r="Z1309" s="271"/>
      <c r="AB1309" s="273" t="str">
        <f t="shared" si="122"/>
        <v/>
      </c>
    </row>
    <row r="1310" spans="1:28" s="272" customFormat="1" ht="20">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20"/>
        <v/>
      </c>
      <c r="T1310" s="222" t="str">
        <f ca="1">IF(B1310="","",IF(ISERROR(MATCH($J1310,SorP!$B$1:$B$6230,0)),"",INDIRECT("'SorP'!$A$"&amp;MATCH($J1310,SorP!$B$1:$B$6230,0))))</f>
        <v/>
      </c>
      <c r="U1310" s="238"/>
      <c r="V1310" s="270" t="e">
        <f>IF(C1310="",NA(),MATCH($B1310&amp;$C1310,'Smelter Look-up'!$J:$J,0))</f>
        <v>#N/A</v>
      </c>
      <c r="W1310" s="271"/>
      <c r="X1310" s="271">
        <f t="shared" ca="1" si="121"/>
        <v>0</v>
      </c>
      <c r="Y1310" s="271"/>
      <c r="Z1310" s="271"/>
      <c r="AB1310" s="273" t="str">
        <f t="shared" si="122"/>
        <v/>
      </c>
    </row>
    <row r="1311" spans="1:28" s="272" customFormat="1" ht="20">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20"/>
        <v/>
      </c>
      <c r="T1311" s="222" t="str">
        <f ca="1">IF(B1311="","",IF(ISERROR(MATCH($J1311,SorP!$B$1:$B$6230,0)),"",INDIRECT("'SorP'!$A$"&amp;MATCH($J1311,SorP!$B$1:$B$6230,0))))</f>
        <v/>
      </c>
      <c r="U1311" s="238"/>
      <c r="V1311" s="270" t="e">
        <f>IF(C1311="",NA(),MATCH($B1311&amp;$C1311,'Smelter Look-up'!$J:$J,0))</f>
        <v>#N/A</v>
      </c>
      <c r="W1311" s="271"/>
      <c r="X1311" s="271">
        <f t="shared" ca="1" si="121"/>
        <v>0</v>
      </c>
      <c r="Y1311" s="271"/>
      <c r="Z1311" s="271"/>
      <c r="AB1311" s="273" t="str">
        <f t="shared" si="122"/>
        <v/>
      </c>
    </row>
    <row r="1312" spans="1:28" s="272" customFormat="1" ht="20">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20"/>
        <v/>
      </c>
      <c r="T1312" s="222" t="str">
        <f ca="1">IF(B1312="","",IF(ISERROR(MATCH($J1312,SorP!$B$1:$B$6230,0)),"",INDIRECT("'SorP'!$A$"&amp;MATCH($J1312,SorP!$B$1:$B$6230,0))))</f>
        <v/>
      </c>
      <c r="U1312" s="238"/>
      <c r="V1312" s="270" t="e">
        <f>IF(C1312="",NA(),MATCH($B1312&amp;$C1312,'Smelter Look-up'!$J:$J,0))</f>
        <v>#N/A</v>
      </c>
      <c r="W1312" s="271"/>
      <c r="X1312" s="271">
        <f t="shared" ca="1" si="121"/>
        <v>0</v>
      </c>
      <c r="Y1312" s="271"/>
      <c r="Z1312" s="271"/>
      <c r="AB1312" s="273" t="str">
        <f t="shared" si="122"/>
        <v/>
      </c>
    </row>
    <row r="1313" spans="1:28" s="272" customFormat="1" ht="20">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20"/>
        <v/>
      </c>
      <c r="T1313" s="222" t="str">
        <f ca="1">IF(B1313="","",IF(ISERROR(MATCH($J1313,SorP!$B$1:$B$6230,0)),"",INDIRECT("'SorP'!$A$"&amp;MATCH($J1313,SorP!$B$1:$B$6230,0))))</f>
        <v/>
      </c>
      <c r="U1313" s="238"/>
      <c r="V1313" s="270" t="e">
        <f>IF(C1313="",NA(),MATCH($B1313&amp;$C1313,'Smelter Look-up'!$J:$J,0))</f>
        <v>#N/A</v>
      </c>
      <c r="W1313" s="271"/>
      <c r="X1313" s="271">
        <f t="shared" ca="1" si="121"/>
        <v>0</v>
      </c>
      <c r="Y1313" s="271"/>
      <c r="Z1313" s="271"/>
      <c r="AB1313" s="273" t="str">
        <f t="shared" si="122"/>
        <v/>
      </c>
    </row>
    <row r="1314" spans="1:28" s="272" customFormat="1" ht="20">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20"/>
        <v/>
      </c>
      <c r="T1314" s="222" t="str">
        <f ca="1">IF(B1314="","",IF(ISERROR(MATCH($J1314,SorP!$B$1:$B$6230,0)),"",INDIRECT("'SorP'!$A$"&amp;MATCH($J1314,SorP!$B$1:$B$6230,0))))</f>
        <v/>
      </c>
      <c r="U1314" s="238"/>
      <c r="V1314" s="270" t="e">
        <f>IF(C1314="",NA(),MATCH($B1314&amp;$C1314,'Smelter Look-up'!$J:$J,0))</f>
        <v>#N/A</v>
      </c>
      <c r="W1314" s="271"/>
      <c r="X1314" s="271">
        <f t="shared" ca="1" si="121"/>
        <v>0</v>
      </c>
      <c r="Y1314" s="271"/>
      <c r="Z1314" s="271"/>
      <c r="AB1314" s="273" t="str">
        <f t="shared" si="122"/>
        <v/>
      </c>
    </row>
    <row r="1315" spans="1:28" s="272" customFormat="1" ht="20">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20"/>
        <v/>
      </c>
      <c r="T1315" s="222" t="str">
        <f ca="1">IF(B1315="","",IF(ISERROR(MATCH($J1315,SorP!$B$1:$B$6230,0)),"",INDIRECT("'SorP'!$A$"&amp;MATCH($J1315,SorP!$B$1:$B$6230,0))))</f>
        <v/>
      </c>
      <c r="U1315" s="238"/>
      <c r="V1315" s="270" t="e">
        <f>IF(C1315="",NA(),MATCH($B1315&amp;$C1315,'Smelter Look-up'!$J:$J,0))</f>
        <v>#N/A</v>
      </c>
      <c r="W1315" s="271"/>
      <c r="X1315" s="271">
        <f t="shared" ca="1" si="121"/>
        <v>0</v>
      </c>
      <c r="Y1315" s="271"/>
      <c r="Z1315" s="271"/>
      <c r="AB1315" s="273" t="str">
        <f t="shared" si="122"/>
        <v/>
      </c>
    </row>
    <row r="1316" spans="1:28" s="272" customFormat="1" ht="20">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20"/>
        <v/>
      </c>
      <c r="T1316" s="222" t="str">
        <f ca="1">IF(B1316="","",IF(ISERROR(MATCH($J1316,SorP!$B$1:$B$6230,0)),"",INDIRECT("'SorP'!$A$"&amp;MATCH($J1316,SorP!$B$1:$B$6230,0))))</f>
        <v/>
      </c>
      <c r="U1316" s="238"/>
      <c r="V1316" s="270" t="e">
        <f>IF(C1316="",NA(),MATCH($B1316&amp;$C1316,'Smelter Look-up'!$J:$J,0))</f>
        <v>#N/A</v>
      </c>
      <c r="W1316" s="271"/>
      <c r="X1316" s="271">
        <f t="shared" ca="1" si="121"/>
        <v>0</v>
      </c>
      <c r="Y1316" s="271"/>
      <c r="Z1316" s="271"/>
      <c r="AB1316" s="273" t="str">
        <f t="shared" si="122"/>
        <v/>
      </c>
    </row>
    <row r="1317" spans="1:28" s="272" customFormat="1" ht="20">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20"/>
        <v/>
      </c>
      <c r="T1317" s="222" t="str">
        <f ca="1">IF(B1317="","",IF(ISERROR(MATCH($J1317,SorP!$B$1:$B$6230,0)),"",INDIRECT("'SorP'!$A$"&amp;MATCH($J1317,SorP!$B$1:$B$6230,0))))</f>
        <v/>
      </c>
      <c r="U1317" s="238"/>
      <c r="V1317" s="270" t="e">
        <f>IF(C1317="",NA(),MATCH($B1317&amp;$C1317,'Smelter Look-up'!$J:$J,0))</f>
        <v>#N/A</v>
      </c>
      <c r="W1317" s="271"/>
      <c r="X1317" s="271">
        <f t="shared" ca="1" si="121"/>
        <v>0</v>
      </c>
      <c r="Y1317" s="271"/>
      <c r="Z1317" s="271"/>
      <c r="AB1317" s="273" t="str">
        <f t="shared" si="122"/>
        <v/>
      </c>
    </row>
    <row r="1318" spans="1:28" s="272" customFormat="1" ht="20">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20"/>
        <v/>
      </c>
      <c r="T1318" s="222" t="str">
        <f ca="1">IF(B1318="","",IF(ISERROR(MATCH($J1318,SorP!$B$1:$B$6230,0)),"",INDIRECT("'SorP'!$A$"&amp;MATCH($J1318,SorP!$B$1:$B$6230,0))))</f>
        <v/>
      </c>
      <c r="U1318" s="238"/>
      <c r="V1318" s="270" t="e">
        <f>IF(C1318="",NA(),MATCH($B1318&amp;$C1318,'Smelter Look-up'!$J:$J,0))</f>
        <v>#N/A</v>
      </c>
      <c r="W1318" s="271"/>
      <c r="X1318" s="271">
        <f t="shared" ca="1" si="121"/>
        <v>0</v>
      </c>
      <c r="Y1318" s="271"/>
      <c r="Z1318" s="271"/>
      <c r="AB1318" s="273" t="str">
        <f t="shared" si="122"/>
        <v/>
      </c>
    </row>
    <row r="1319" spans="1:28" s="272" customFormat="1" ht="20">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20"/>
        <v/>
      </c>
      <c r="T1319" s="222" t="str">
        <f ca="1">IF(B1319="","",IF(ISERROR(MATCH($J1319,SorP!$B$1:$B$6230,0)),"",INDIRECT("'SorP'!$A$"&amp;MATCH($J1319,SorP!$B$1:$B$6230,0))))</f>
        <v/>
      </c>
      <c r="U1319" s="238"/>
      <c r="V1319" s="270" t="e">
        <f>IF(C1319="",NA(),MATCH($B1319&amp;$C1319,'Smelter Look-up'!$J:$J,0))</f>
        <v>#N/A</v>
      </c>
      <c r="W1319" s="271"/>
      <c r="X1319" s="271">
        <f t="shared" ca="1" si="121"/>
        <v>0</v>
      </c>
      <c r="Y1319" s="271"/>
      <c r="Z1319" s="271"/>
      <c r="AB1319" s="273" t="str">
        <f t="shared" si="122"/>
        <v/>
      </c>
    </row>
    <row r="1320" spans="1:28" s="272" customFormat="1" ht="20">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20"/>
        <v/>
      </c>
      <c r="T1320" s="222" t="str">
        <f ca="1">IF(B1320="","",IF(ISERROR(MATCH($J1320,SorP!$B$1:$B$6230,0)),"",INDIRECT("'SorP'!$A$"&amp;MATCH($J1320,SorP!$B$1:$B$6230,0))))</f>
        <v/>
      </c>
      <c r="U1320" s="238"/>
      <c r="V1320" s="270" t="e">
        <f>IF(C1320="",NA(),MATCH($B1320&amp;$C1320,'Smelter Look-up'!$J:$J,0))</f>
        <v>#N/A</v>
      </c>
      <c r="W1320" s="271"/>
      <c r="X1320" s="271">
        <f t="shared" ca="1" si="121"/>
        <v>0</v>
      </c>
      <c r="Y1320" s="271"/>
      <c r="Z1320" s="271"/>
      <c r="AB1320" s="273" t="str">
        <f t="shared" si="122"/>
        <v/>
      </c>
    </row>
    <row r="1321" spans="1:28" s="272" customFormat="1" ht="20">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20"/>
        <v/>
      </c>
      <c r="T1321" s="222" t="str">
        <f ca="1">IF(B1321="","",IF(ISERROR(MATCH($J1321,SorP!$B$1:$B$6230,0)),"",INDIRECT("'SorP'!$A$"&amp;MATCH($J1321,SorP!$B$1:$B$6230,0))))</f>
        <v/>
      </c>
      <c r="U1321" s="238"/>
      <c r="V1321" s="270" t="e">
        <f>IF(C1321="",NA(),MATCH($B1321&amp;$C1321,'Smelter Look-up'!$J:$J,0))</f>
        <v>#N/A</v>
      </c>
      <c r="W1321" s="271"/>
      <c r="X1321" s="271">
        <f t="shared" ca="1" si="121"/>
        <v>0</v>
      </c>
      <c r="Y1321" s="271"/>
      <c r="Z1321" s="271"/>
      <c r="AB1321" s="273" t="str">
        <f t="shared" si="122"/>
        <v/>
      </c>
    </row>
    <row r="1322" spans="1:28" s="272" customFormat="1" ht="20">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20"/>
        <v/>
      </c>
      <c r="T1322" s="222" t="str">
        <f ca="1">IF(B1322="","",IF(ISERROR(MATCH($J1322,SorP!$B$1:$B$6230,0)),"",INDIRECT("'SorP'!$A$"&amp;MATCH($J1322,SorP!$B$1:$B$6230,0))))</f>
        <v/>
      </c>
      <c r="U1322" s="238"/>
      <c r="V1322" s="270" t="e">
        <f>IF(C1322="",NA(),MATCH($B1322&amp;$C1322,'Smelter Look-up'!$J:$J,0))</f>
        <v>#N/A</v>
      </c>
      <c r="W1322" s="271"/>
      <c r="X1322" s="271">
        <f t="shared" ca="1" si="121"/>
        <v>0</v>
      </c>
      <c r="Y1322" s="271"/>
      <c r="Z1322" s="271"/>
      <c r="AB1322" s="273" t="str">
        <f t="shared" si="122"/>
        <v/>
      </c>
    </row>
    <row r="1323" spans="1:28" s="272" customFormat="1" ht="20">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20"/>
        <v/>
      </c>
      <c r="T1323" s="222" t="str">
        <f ca="1">IF(B1323="","",IF(ISERROR(MATCH($J1323,SorP!$B$1:$B$6230,0)),"",INDIRECT("'SorP'!$A$"&amp;MATCH($J1323,SorP!$B$1:$B$6230,0))))</f>
        <v/>
      </c>
      <c r="U1323" s="238"/>
      <c r="V1323" s="270" t="e">
        <f>IF(C1323="",NA(),MATCH($B1323&amp;$C1323,'Smelter Look-up'!$J:$J,0))</f>
        <v>#N/A</v>
      </c>
      <c r="W1323" s="271"/>
      <c r="X1323" s="271">
        <f t="shared" ca="1" si="121"/>
        <v>0</v>
      </c>
      <c r="Y1323" s="271"/>
      <c r="Z1323" s="271"/>
      <c r="AB1323" s="273" t="str">
        <f t="shared" si="122"/>
        <v/>
      </c>
    </row>
    <row r="1324" spans="1:28" s="272" customFormat="1" ht="20">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20"/>
        <v/>
      </c>
      <c r="T1324" s="222" t="str">
        <f ca="1">IF(B1324="","",IF(ISERROR(MATCH($J1324,SorP!$B$1:$B$6230,0)),"",INDIRECT("'SorP'!$A$"&amp;MATCH($J1324,SorP!$B$1:$B$6230,0))))</f>
        <v/>
      </c>
      <c r="U1324" s="238"/>
      <c r="V1324" s="270" t="e">
        <f>IF(C1324="",NA(),MATCH($B1324&amp;$C1324,'Smelter Look-up'!$J:$J,0))</f>
        <v>#N/A</v>
      </c>
      <c r="W1324" s="271"/>
      <c r="X1324" s="271">
        <f t="shared" ca="1" si="121"/>
        <v>0</v>
      </c>
      <c r="Y1324" s="271"/>
      <c r="Z1324" s="271"/>
      <c r="AB1324" s="273" t="str">
        <f t="shared" si="122"/>
        <v/>
      </c>
    </row>
    <row r="1325" spans="1:28" s="272" customFormat="1" ht="20">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20"/>
        <v/>
      </c>
      <c r="T1325" s="222" t="str">
        <f ca="1">IF(B1325="","",IF(ISERROR(MATCH($J1325,SorP!$B$1:$B$6230,0)),"",INDIRECT("'SorP'!$A$"&amp;MATCH($J1325,SorP!$B$1:$B$6230,0))))</f>
        <v/>
      </c>
      <c r="U1325" s="238"/>
      <c r="V1325" s="270" t="e">
        <f>IF(C1325="",NA(),MATCH($B1325&amp;$C1325,'Smelter Look-up'!$J:$J,0))</f>
        <v>#N/A</v>
      </c>
      <c r="W1325" s="271"/>
      <c r="X1325" s="271">
        <f t="shared" ca="1" si="121"/>
        <v>0</v>
      </c>
      <c r="Y1325" s="271"/>
      <c r="Z1325" s="271"/>
      <c r="AB1325" s="273" t="str">
        <f t="shared" si="122"/>
        <v/>
      </c>
    </row>
    <row r="1326" spans="1:28" s="272" customFormat="1" ht="20">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20"/>
        <v/>
      </c>
      <c r="T1326" s="222" t="str">
        <f ca="1">IF(B1326="","",IF(ISERROR(MATCH($J1326,SorP!$B$1:$B$6230,0)),"",INDIRECT("'SorP'!$A$"&amp;MATCH($J1326,SorP!$B$1:$B$6230,0))))</f>
        <v/>
      </c>
      <c r="U1326" s="238"/>
      <c r="V1326" s="270" t="e">
        <f>IF(C1326="",NA(),MATCH($B1326&amp;$C1326,'Smelter Look-up'!$J:$J,0))</f>
        <v>#N/A</v>
      </c>
      <c r="W1326" s="271"/>
      <c r="X1326" s="271">
        <f t="shared" ca="1" si="121"/>
        <v>0</v>
      </c>
      <c r="Y1326" s="271"/>
      <c r="Z1326" s="271"/>
      <c r="AB1326" s="273" t="str">
        <f t="shared" si="122"/>
        <v/>
      </c>
    </row>
    <row r="1327" spans="1:28" s="272" customFormat="1" ht="20">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20"/>
        <v/>
      </c>
      <c r="T1327" s="222" t="str">
        <f ca="1">IF(B1327="","",IF(ISERROR(MATCH($J1327,SorP!$B$1:$B$6230,0)),"",INDIRECT("'SorP'!$A$"&amp;MATCH($J1327,SorP!$B$1:$B$6230,0))))</f>
        <v/>
      </c>
      <c r="U1327" s="238"/>
      <c r="V1327" s="270" t="e">
        <f>IF(C1327="",NA(),MATCH($B1327&amp;$C1327,'Smelter Look-up'!$J:$J,0))</f>
        <v>#N/A</v>
      </c>
      <c r="W1327" s="271"/>
      <c r="X1327" s="271">
        <f t="shared" ca="1" si="121"/>
        <v>0</v>
      </c>
      <c r="Y1327" s="271"/>
      <c r="Z1327" s="271"/>
      <c r="AB1327" s="273" t="str">
        <f t="shared" si="122"/>
        <v/>
      </c>
    </row>
    <row r="1328" spans="1:28" s="272" customFormat="1" ht="20">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20"/>
        <v/>
      </c>
      <c r="T1328" s="222" t="str">
        <f ca="1">IF(B1328="","",IF(ISERROR(MATCH($J1328,SorP!$B$1:$B$6230,0)),"",INDIRECT("'SorP'!$A$"&amp;MATCH($J1328,SorP!$B$1:$B$6230,0))))</f>
        <v/>
      </c>
      <c r="U1328" s="238"/>
      <c r="V1328" s="270" t="e">
        <f>IF(C1328="",NA(),MATCH($B1328&amp;$C1328,'Smelter Look-up'!$J:$J,0))</f>
        <v>#N/A</v>
      </c>
      <c r="W1328" s="271"/>
      <c r="X1328" s="271">
        <f t="shared" ca="1" si="121"/>
        <v>0</v>
      </c>
      <c r="Y1328" s="271"/>
      <c r="Z1328" s="271"/>
      <c r="AB1328" s="273" t="str">
        <f t="shared" si="122"/>
        <v/>
      </c>
    </row>
    <row r="1329" spans="1:28" s="272" customFormat="1" ht="20">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20"/>
        <v/>
      </c>
      <c r="T1329" s="222" t="str">
        <f ca="1">IF(B1329="","",IF(ISERROR(MATCH($J1329,SorP!$B$1:$B$6230,0)),"",INDIRECT("'SorP'!$A$"&amp;MATCH($J1329,SorP!$B$1:$B$6230,0))))</f>
        <v/>
      </c>
      <c r="U1329" s="238"/>
      <c r="V1329" s="270" t="e">
        <f>IF(C1329="",NA(),MATCH($B1329&amp;$C1329,'Smelter Look-up'!$J:$J,0))</f>
        <v>#N/A</v>
      </c>
      <c r="W1329" s="271"/>
      <c r="X1329" s="271">
        <f t="shared" ca="1" si="121"/>
        <v>0</v>
      </c>
      <c r="Y1329" s="271"/>
      <c r="Z1329" s="271"/>
      <c r="AB1329" s="273" t="str">
        <f t="shared" si="122"/>
        <v/>
      </c>
    </row>
    <row r="1330" spans="1:28" s="272" customFormat="1" ht="20">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ca="1" si="120"/>
        <v/>
      </c>
      <c r="T1330" s="222" t="str">
        <f ca="1">IF(B1330="","",IF(ISERROR(MATCH($J1330,SorP!$B$1:$B$6230,0)),"",INDIRECT("'SorP'!$A$"&amp;MATCH($J1330,SorP!$B$1:$B$6230,0))))</f>
        <v/>
      </c>
      <c r="U1330" s="238"/>
      <c r="V1330" s="270" t="e">
        <f>IF(C1330="",NA(),MATCH($B1330&amp;$C1330,'Smelter Look-up'!$J:$J,0))</f>
        <v>#N/A</v>
      </c>
      <c r="W1330" s="271"/>
      <c r="X1330" s="271">
        <f t="shared" ca="1" si="121"/>
        <v>0</v>
      </c>
      <c r="Y1330" s="271"/>
      <c r="Z1330" s="271"/>
      <c r="AB1330" s="273" t="str">
        <f t="shared" si="122"/>
        <v/>
      </c>
    </row>
    <row r="1331" spans="1:28" s="272" customFormat="1" ht="20">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20"/>
        <v/>
      </c>
      <c r="T1331" s="222" t="str">
        <f ca="1">IF(B1331="","",IF(ISERROR(MATCH($J1331,SorP!$B$1:$B$6230,0)),"",INDIRECT("'SorP'!$A$"&amp;MATCH($J1331,SorP!$B$1:$B$6230,0))))</f>
        <v/>
      </c>
      <c r="U1331" s="238"/>
      <c r="V1331" s="270" t="e">
        <f>IF(C1331="",NA(),MATCH($B1331&amp;$C1331,'Smelter Look-up'!$J:$J,0))</f>
        <v>#N/A</v>
      </c>
      <c r="W1331" s="271"/>
      <c r="X1331" s="271">
        <f t="shared" ca="1" si="121"/>
        <v>0</v>
      </c>
      <c r="Y1331" s="271"/>
      <c r="Z1331" s="271"/>
      <c r="AB1331" s="273" t="str">
        <f t="shared" si="122"/>
        <v/>
      </c>
    </row>
    <row r="1332" spans="1:28" s="272" customFormat="1" ht="20">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ca="1" si="120"/>
        <v/>
      </c>
      <c r="T1332" s="222" t="str">
        <f ca="1">IF(B1332="","",IF(ISERROR(MATCH($J1332,SorP!$B$1:$B$6230,0)),"",INDIRECT("'SorP'!$A$"&amp;MATCH($J1332,SorP!$B$1:$B$6230,0))))</f>
        <v/>
      </c>
      <c r="U1332" s="238"/>
      <c r="V1332" s="270" t="e">
        <f>IF(C1332="",NA(),MATCH($B1332&amp;$C1332,'Smelter Look-up'!$J:$J,0))</f>
        <v>#N/A</v>
      </c>
      <c r="W1332" s="271"/>
      <c r="X1332" s="271">
        <f t="shared" ca="1" si="121"/>
        <v>0</v>
      </c>
      <c r="Y1332" s="271"/>
      <c r="Z1332" s="271"/>
      <c r="AB1332" s="273" t="str">
        <f t="shared" si="122"/>
        <v/>
      </c>
    </row>
    <row r="1333" spans="1:28" s="272" customFormat="1" ht="20">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ca="1" si="120"/>
        <v/>
      </c>
      <c r="T1333" s="222" t="str">
        <f ca="1">IF(B1333="","",IF(ISERROR(MATCH($J1333,SorP!$B$1:$B$6230,0)),"",INDIRECT("'SorP'!$A$"&amp;MATCH($J1333,SorP!$B$1:$B$6230,0))))</f>
        <v/>
      </c>
      <c r="U1333" s="238"/>
      <c r="V1333" s="270" t="e">
        <f>IF(C1333="",NA(),MATCH($B1333&amp;$C1333,'Smelter Look-up'!$J:$J,0))</f>
        <v>#N/A</v>
      </c>
      <c r="W1333" s="271"/>
      <c r="X1333" s="271">
        <f t="shared" ca="1" si="121"/>
        <v>0</v>
      </c>
      <c r="Y1333" s="271"/>
      <c r="Z1333" s="271"/>
      <c r="AB1333" s="273" t="str">
        <f t="shared" si="122"/>
        <v/>
      </c>
    </row>
    <row r="1334" spans="1:28" s="272" customFormat="1" ht="20">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ca="1" si="120"/>
        <v/>
      </c>
      <c r="T1334" s="222" t="str">
        <f ca="1">IF(B1334="","",IF(ISERROR(MATCH($J1334,SorP!$B$1:$B$6230,0)),"",INDIRECT("'SorP'!$A$"&amp;MATCH($J1334,SorP!$B$1:$B$6230,0))))</f>
        <v/>
      </c>
      <c r="U1334" s="238"/>
      <c r="V1334" s="270" t="e">
        <f>IF(C1334="",NA(),MATCH($B1334&amp;$C1334,'Smelter Look-up'!$J:$J,0))</f>
        <v>#N/A</v>
      </c>
      <c r="W1334" s="271"/>
      <c r="X1334" s="271">
        <f t="shared" ca="1" si="121"/>
        <v>0</v>
      </c>
      <c r="Y1334" s="271"/>
      <c r="Z1334" s="271"/>
      <c r="AB1334" s="273" t="str">
        <f t="shared" si="122"/>
        <v/>
      </c>
    </row>
    <row r="1335" spans="1:28" s="272" customFormat="1" ht="20">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ca="1" si="120"/>
        <v/>
      </c>
      <c r="T1335" s="222" t="str">
        <f ca="1">IF(B1335="","",IF(ISERROR(MATCH($J1335,SorP!$B$1:$B$6230,0)),"",INDIRECT("'SorP'!$A$"&amp;MATCH($J1335,SorP!$B$1:$B$6230,0))))</f>
        <v/>
      </c>
      <c r="U1335" s="238"/>
      <c r="V1335" s="270" t="e">
        <f>IF(C1335="",NA(),MATCH($B1335&amp;$C1335,'Smelter Look-up'!$J:$J,0))</f>
        <v>#N/A</v>
      </c>
      <c r="W1335" s="271"/>
      <c r="X1335" s="271">
        <f t="shared" ca="1" si="121"/>
        <v>0</v>
      </c>
      <c r="Y1335" s="271"/>
      <c r="Z1335" s="271"/>
      <c r="AB1335" s="273" t="str">
        <f t="shared" si="122"/>
        <v/>
      </c>
    </row>
    <row r="1336" spans="1:28" s="272" customFormat="1" ht="20">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20"/>
        <v/>
      </c>
      <c r="T1336" s="222" t="str">
        <f ca="1">IF(B1336="","",IF(ISERROR(MATCH($J1336,SorP!$B$1:$B$6230,0)),"",INDIRECT("'SorP'!$A$"&amp;MATCH($J1336,SorP!$B$1:$B$6230,0))))</f>
        <v/>
      </c>
      <c r="U1336" s="238"/>
      <c r="V1336" s="270" t="e">
        <f>IF(C1336="",NA(),MATCH($B1336&amp;$C1336,'Smelter Look-up'!$J:$J,0))</f>
        <v>#N/A</v>
      </c>
      <c r="W1336" s="271"/>
      <c r="X1336" s="271">
        <f t="shared" ca="1" si="121"/>
        <v>0</v>
      </c>
      <c r="Y1336" s="271"/>
      <c r="Z1336" s="271"/>
      <c r="AB1336" s="273" t="str">
        <f t="shared" si="122"/>
        <v/>
      </c>
    </row>
    <row r="1337" spans="1:28" s="272" customFormat="1" ht="20">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20"/>
        <v/>
      </c>
      <c r="T1337" s="222" t="str">
        <f ca="1">IF(B1337="","",IF(ISERROR(MATCH($J1337,SorP!$B$1:$B$6230,0)),"",INDIRECT("'SorP'!$A$"&amp;MATCH($J1337,SorP!$B$1:$B$6230,0))))</f>
        <v/>
      </c>
      <c r="U1337" s="238"/>
      <c r="V1337" s="270" t="e">
        <f>IF(C1337="",NA(),MATCH($B1337&amp;$C1337,'Smelter Look-up'!$J:$J,0))</f>
        <v>#N/A</v>
      </c>
      <c r="W1337" s="271"/>
      <c r="X1337" s="271">
        <f t="shared" ca="1" si="121"/>
        <v>0</v>
      </c>
      <c r="Y1337" s="271"/>
      <c r="Z1337" s="271"/>
      <c r="AB1337" s="273" t="str">
        <f t="shared" si="122"/>
        <v/>
      </c>
    </row>
    <row r="1338" spans="1:28" s="272" customFormat="1" ht="20">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ref="S1338" ca="1" si="123">IF(B1338="","",IF(ISERROR(MATCH($E1338,CL,0)),"Unknown",INDIRECT("'C'!$A$"&amp;MATCH($E1338,CL,0)+1)))</f>
        <v/>
      </c>
      <c r="T1338" s="222" t="str">
        <f ca="1">IF(B1338="","",IF(ISERROR(MATCH($J1338,SorP!$B$1:$B$6230,0)),"",INDIRECT("'SorP'!$A$"&amp;MATCH($J1338,SorP!$B$1:$B$6230,0))))</f>
        <v/>
      </c>
      <c r="U1338" s="238"/>
      <c r="V1338" s="270" t="e">
        <f>IF(C1338="",NA(),MATCH($B1338&amp;$C1338,'Smelter Look-up'!$J:$J,0))</f>
        <v>#N/A</v>
      </c>
      <c r="W1338" s="271"/>
      <c r="X1338" s="271">
        <f t="shared" ref="X1338" ca="1" si="124">IF(AND(C1338="Smelter not listed",OR(LEN(D1338)=0,LEN(E1338)=0)),1,0)</f>
        <v>0</v>
      </c>
      <c r="Y1338" s="271"/>
      <c r="Z1338" s="271"/>
      <c r="AB1338" s="273" t="str">
        <f t="shared" ref="AB1338" si="125">B1338&amp;C1338</f>
        <v/>
      </c>
    </row>
    <row r="1339" spans="1:28" s="272" customFormat="1" ht="20">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t="shared" ref="S1339:S1370" ca="1" si="126">IF(B1339="","",IF(ISERROR(MATCH($E1339,CL,0)),"Unknown",INDIRECT("'C'!$A$"&amp;MATCH($E1339,CL,0)+1)))</f>
        <v/>
      </c>
      <c r="T1339" s="222" t="str">
        <f ca="1">IF(B1339="","",IF(ISERROR(MATCH($J1339,SorP!$B$1:$B$6230,0)),"",INDIRECT("'SorP'!$A$"&amp;MATCH($J1339,SorP!$B$1:$B$6230,0))))</f>
        <v/>
      </c>
      <c r="U1339" s="238"/>
      <c r="V1339" s="270" t="e">
        <f>IF(C1339="",NA(),MATCH($B1339&amp;$C1339,'Smelter Look-up'!$J:$J,0))</f>
        <v>#N/A</v>
      </c>
      <c r="W1339" s="271"/>
      <c r="X1339" s="271">
        <f t="shared" ref="X1339:X1370" ca="1" si="127">IF(AND(C1339="Smelter not listed",OR(LEN(D1339)=0,LEN(E1339)=0)),1,0)</f>
        <v>0</v>
      </c>
      <c r="Y1339" s="271"/>
      <c r="Z1339" s="271"/>
      <c r="AB1339" s="273" t="str">
        <f t="shared" ref="AB1339:AB1370" si="128">B1339&amp;C1339</f>
        <v/>
      </c>
    </row>
    <row r="1340" spans="1:28" s="272" customFormat="1" ht="20">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ca="1" si="126"/>
        <v/>
      </c>
      <c r="T1340" s="222" t="str">
        <f ca="1">IF(B1340="","",IF(ISERROR(MATCH($J1340,SorP!$B$1:$B$6230,0)),"",INDIRECT("'SorP'!$A$"&amp;MATCH($J1340,SorP!$B$1:$B$6230,0))))</f>
        <v/>
      </c>
      <c r="U1340" s="238"/>
      <c r="V1340" s="270" t="e">
        <f>IF(C1340="",NA(),MATCH($B1340&amp;$C1340,'Smelter Look-up'!$J:$J,0))</f>
        <v>#N/A</v>
      </c>
      <c r="W1340" s="271"/>
      <c r="X1340" s="271">
        <f t="shared" ca="1" si="127"/>
        <v>0</v>
      </c>
      <c r="Y1340" s="271"/>
      <c r="Z1340" s="271"/>
      <c r="AB1340" s="273" t="str">
        <f t="shared" si="128"/>
        <v/>
      </c>
    </row>
    <row r="1341" spans="1:28" s="272" customFormat="1" ht="20">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26"/>
        <v/>
      </c>
      <c r="T1341" s="222" t="str">
        <f ca="1">IF(B1341="","",IF(ISERROR(MATCH($J1341,SorP!$B$1:$B$6230,0)),"",INDIRECT("'SorP'!$A$"&amp;MATCH($J1341,SorP!$B$1:$B$6230,0))))</f>
        <v/>
      </c>
      <c r="U1341" s="238"/>
      <c r="V1341" s="270" t="e">
        <f>IF(C1341="",NA(),MATCH($B1341&amp;$C1341,'Smelter Look-up'!$J:$J,0))</f>
        <v>#N/A</v>
      </c>
      <c r="W1341" s="271"/>
      <c r="X1341" s="271">
        <f t="shared" ca="1" si="127"/>
        <v>0</v>
      </c>
      <c r="Y1341" s="271"/>
      <c r="Z1341" s="271"/>
      <c r="AB1341" s="273" t="str">
        <f t="shared" si="128"/>
        <v/>
      </c>
    </row>
    <row r="1342" spans="1:28" s="272" customFormat="1" ht="20">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26"/>
        <v/>
      </c>
      <c r="T1342" s="222" t="str">
        <f ca="1">IF(B1342="","",IF(ISERROR(MATCH($J1342,SorP!$B$1:$B$6230,0)),"",INDIRECT("'SorP'!$A$"&amp;MATCH($J1342,SorP!$B$1:$B$6230,0))))</f>
        <v/>
      </c>
      <c r="U1342" s="238"/>
      <c r="V1342" s="270" t="e">
        <f>IF(C1342="",NA(),MATCH($B1342&amp;$C1342,'Smelter Look-up'!$J:$J,0))</f>
        <v>#N/A</v>
      </c>
      <c r="W1342" s="271"/>
      <c r="X1342" s="271">
        <f t="shared" ca="1" si="127"/>
        <v>0</v>
      </c>
      <c r="Y1342" s="271"/>
      <c r="Z1342" s="271"/>
      <c r="AB1342" s="273" t="str">
        <f t="shared" si="128"/>
        <v/>
      </c>
    </row>
    <row r="1343" spans="1:28" s="272" customFormat="1" ht="20">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26"/>
        <v/>
      </c>
      <c r="T1343" s="222" t="str">
        <f ca="1">IF(B1343="","",IF(ISERROR(MATCH($J1343,SorP!$B$1:$B$6230,0)),"",INDIRECT("'SorP'!$A$"&amp;MATCH($J1343,SorP!$B$1:$B$6230,0))))</f>
        <v/>
      </c>
      <c r="U1343" s="238"/>
      <c r="V1343" s="270" t="e">
        <f>IF(C1343="",NA(),MATCH($B1343&amp;$C1343,'Smelter Look-up'!$J:$J,0))</f>
        <v>#N/A</v>
      </c>
      <c r="W1343" s="271"/>
      <c r="X1343" s="271">
        <f t="shared" ca="1" si="127"/>
        <v>0</v>
      </c>
      <c r="Y1343" s="271"/>
      <c r="Z1343" s="271"/>
      <c r="AB1343" s="273" t="str">
        <f t="shared" si="128"/>
        <v/>
      </c>
    </row>
    <row r="1344" spans="1:28" s="272" customFormat="1" ht="20">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26"/>
        <v/>
      </c>
      <c r="T1344" s="222" t="str">
        <f ca="1">IF(B1344="","",IF(ISERROR(MATCH($J1344,SorP!$B$1:$B$6230,0)),"",INDIRECT("'SorP'!$A$"&amp;MATCH($J1344,SorP!$B$1:$B$6230,0))))</f>
        <v/>
      </c>
      <c r="U1344" s="238"/>
      <c r="V1344" s="270" t="e">
        <f>IF(C1344="",NA(),MATCH($B1344&amp;$C1344,'Smelter Look-up'!$J:$J,0))</f>
        <v>#N/A</v>
      </c>
      <c r="W1344" s="271"/>
      <c r="X1344" s="271">
        <f t="shared" ca="1" si="127"/>
        <v>0</v>
      </c>
      <c r="Y1344" s="271"/>
      <c r="Z1344" s="271"/>
      <c r="AB1344" s="273" t="str">
        <f t="shared" si="128"/>
        <v/>
      </c>
    </row>
    <row r="1345" spans="1:28" s="272" customFormat="1" ht="20">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26"/>
        <v/>
      </c>
      <c r="T1345" s="222" t="str">
        <f ca="1">IF(B1345="","",IF(ISERROR(MATCH($J1345,SorP!$B$1:$B$6230,0)),"",INDIRECT("'SorP'!$A$"&amp;MATCH($J1345,SorP!$B$1:$B$6230,0))))</f>
        <v/>
      </c>
      <c r="U1345" s="238"/>
      <c r="V1345" s="270" t="e">
        <f>IF(C1345="",NA(),MATCH($B1345&amp;$C1345,'Smelter Look-up'!$J:$J,0))</f>
        <v>#N/A</v>
      </c>
      <c r="W1345" s="271"/>
      <c r="X1345" s="271">
        <f t="shared" ca="1" si="127"/>
        <v>0</v>
      </c>
      <c r="Y1345" s="271"/>
      <c r="Z1345" s="271"/>
      <c r="AB1345" s="273" t="str">
        <f t="shared" si="128"/>
        <v/>
      </c>
    </row>
    <row r="1346" spans="1:28" s="272" customFormat="1" ht="20">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26"/>
        <v/>
      </c>
      <c r="T1346" s="222" t="str">
        <f ca="1">IF(B1346="","",IF(ISERROR(MATCH($J1346,SorP!$B$1:$B$6230,0)),"",INDIRECT("'SorP'!$A$"&amp;MATCH($J1346,SorP!$B$1:$B$6230,0))))</f>
        <v/>
      </c>
      <c r="U1346" s="238"/>
      <c r="V1346" s="270" t="e">
        <f>IF(C1346="",NA(),MATCH($B1346&amp;$C1346,'Smelter Look-up'!$J:$J,0))</f>
        <v>#N/A</v>
      </c>
      <c r="W1346" s="271"/>
      <c r="X1346" s="271">
        <f t="shared" ca="1" si="127"/>
        <v>0</v>
      </c>
      <c r="Y1346" s="271"/>
      <c r="Z1346" s="271"/>
      <c r="AB1346" s="273" t="str">
        <f t="shared" si="128"/>
        <v/>
      </c>
    </row>
    <row r="1347" spans="1:28" s="272" customFormat="1" ht="20">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26"/>
        <v/>
      </c>
      <c r="T1347" s="222" t="str">
        <f ca="1">IF(B1347="","",IF(ISERROR(MATCH($J1347,SorP!$B$1:$B$6230,0)),"",INDIRECT("'SorP'!$A$"&amp;MATCH($J1347,SorP!$B$1:$B$6230,0))))</f>
        <v/>
      </c>
      <c r="U1347" s="238"/>
      <c r="V1347" s="270" t="e">
        <f>IF(C1347="",NA(),MATCH($B1347&amp;$C1347,'Smelter Look-up'!$J:$J,0))</f>
        <v>#N/A</v>
      </c>
      <c r="W1347" s="271"/>
      <c r="X1347" s="271">
        <f t="shared" ca="1" si="127"/>
        <v>0</v>
      </c>
      <c r="Y1347" s="271"/>
      <c r="Z1347" s="271"/>
      <c r="AB1347" s="273" t="str">
        <f t="shared" si="128"/>
        <v/>
      </c>
    </row>
    <row r="1348" spans="1:28" s="272" customFormat="1" ht="20">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26"/>
        <v/>
      </c>
      <c r="T1348" s="222" t="str">
        <f ca="1">IF(B1348="","",IF(ISERROR(MATCH($J1348,SorP!$B$1:$B$6230,0)),"",INDIRECT("'SorP'!$A$"&amp;MATCH($J1348,SorP!$B$1:$B$6230,0))))</f>
        <v/>
      </c>
      <c r="U1348" s="238"/>
      <c r="V1348" s="270" t="e">
        <f>IF(C1348="",NA(),MATCH($B1348&amp;$C1348,'Smelter Look-up'!$J:$J,0))</f>
        <v>#N/A</v>
      </c>
      <c r="W1348" s="271"/>
      <c r="X1348" s="271">
        <f t="shared" ca="1" si="127"/>
        <v>0</v>
      </c>
      <c r="Y1348" s="271"/>
      <c r="Z1348" s="271"/>
      <c r="AB1348" s="273" t="str">
        <f t="shared" si="128"/>
        <v/>
      </c>
    </row>
    <row r="1349" spans="1:28" s="272" customFormat="1" ht="20">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26"/>
        <v/>
      </c>
      <c r="T1349" s="222" t="str">
        <f ca="1">IF(B1349="","",IF(ISERROR(MATCH($J1349,SorP!$B$1:$B$6230,0)),"",INDIRECT("'SorP'!$A$"&amp;MATCH($J1349,SorP!$B$1:$B$6230,0))))</f>
        <v/>
      </c>
      <c r="U1349" s="238"/>
      <c r="V1349" s="270" t="e">
        <f>IF(C1349="",NA(),MATCH($B1349&amp;$C1349,'Smelter Look-up'!$J:$J,0))</f>
        <v>#N/A</v>
      </c>
      <c r="W1349" s="271"/>
      <c r="X1349" s="271">
        <f t="shared" ca="1" si="127"/>
        <v>0</v>
      </c>
      <c r="Y1349" s="271"/>
      <c r="Z1349" s="271"/>
      <c r="AB1349" s="273" t="str">
        <f t="shared" si="128"/>
        <v/>
      </c>
    </row>
    <row r="1350" spans="1:28" s="272" customFormat="1" ht="20">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26"/>
        <v/>
      </c>
      <c r="T1350" s="222" t="str">
        <f ca="1">IF(B1350="","",IF(ISERROR(MATCH($J1350,SorP!$B$1:$B$6230,0)),"",INDIRECT("'SorP'!$A$"&amp;MATCH($J1350,SorP!$B$1:$B$6230,0))))</f>
        <v/>
      </c>
      <c r="U1350" s="238"/>
      <c r="V1350" s="270" t="e">
        <f>IF(C1350="",NA(),MATCH($B1350&amp;$C1350,'Smelter Look-up'!$J:$J,0))</f>
        <v>#N/A</v>
      </c>
      <c r="W1350" s="271"/>
      <c r="X1350" s="271">
        <f t="shared" ca="1" si="127"/>
        <v>0</v>
      </c>
      <c r="Y1350" s="271"/>
      <c r="Z1350" s="271"/>
      <c r="AB1350" s="273" t="str">
        <f t="shared" si="128"/>
        <v/>
      </c>
    </row>
    <row r="1351" spans="1:28" s="272" customFormat="1" ht="20">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26"/>
        <v/>
      </c>
      <c r="T1351" s="222" t="str">
        <f ca="1">IF(B1351="","",IF(ISERROR(MATCH($J1351,SorP!$B$1:$B$6230,0)),"",INDIRECT("'SorP'!$A$"&amp;MATCH($J1351,SorP!$B$1:$B$6230,0))))</f>
        <v/>
      </c>
      <c r="U1351" s="238"/>
      <c r="V1351" s="270" t="e">
        <f>IF(C1351="",NA(),MATCH($B1351&amp;$C1351,'Smelter Look-up'!$J:$J,0))</f>
        <v>#N/A</v>
      </c>
      <c r="W1351" s="271"/>
      <c r="X1351" s="271">
        <f t="shared" ca="1" si="127"/>
        <v>0</v>
      </c>
      <c r="Y1351" s="271"/>
      <c r="Z1351" s="271"/>
      <c r="AB1351" s="273" t="str">
        <f t="shared" si="128"/>
        <v/>
      </c>
    </row>
    <row r="1352" spans="1:28" s="272" customFormat="1" ht="20">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26"/>
        <v/>
      </c>
      <c r="T1352" s="222" t="str">
        <f ca="1">IF(B1352="","",IF(ISERROR(MATCH($J1352,SorP!$B$1:$B$6230,0)),"",INDIRECT("'SorP'!$A$"&amp;MATCH($J1352,SorP!$B$1:$B$6230,0))))</f>
        <v/>
      </c>
      <c r="U1352" s="238"/>
      <c r="V1352" s="270" t="e">
        <f>IF(C1352="",NA(),MATCH($B1352&amp;$C1352,'Smelter Look-up'!$J:$J,0))</f>
        <v>#N/A</v>
      </c>
      <c r="W1352" s="271"/>
      <c r="X1352" s="271">
        <f t="shared" ca="1" si="127"/>
        <v>0</v>
      </c>
      <c r="Y1352" s="271"/>
      <c r="Z1352" s="271"/>
      <c r="AB1352" s="273" t="str">
        <f t="shared" si="128"/>
        <v/>
      </c>
    </row>
    <row r="1353" spans="1:28" s="272" customFormat="1" ht="20">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26"/>
        <v/>
      </c>
      <c r="T1353" s="222" t="str">
        <f ca="1">IF(B1353="","",IF(ISERROR(MATCH($J1353,SorP!$B$1:$B$6230,0)),"",INDIRECT("'SorP'!$A$"&amp;MATCH($J1353,SorP!$B$1:$B$6230,0))))</f>
        <v/>
      </c>
      <c r="U1353" s="238"/>
      <c r="V1353" s="270" t="e">
        <f>IF(C1353="",NA(),MATCH($B1353&amp;$C1353,'Smelter Look-up'!$J:$J,0))</f>
        <v>#N/A</v>
      </c>
      <c r="W1353" s="271"/>
      <c r="X1353" s="271">
        <f t="shared" ca="1" si="127"/>
        <v>0</v>
      </c>
      <c r="Y1353" s="271"/>
      <c r="Z1353" s="271"/>
      <c r="AB1353" s="273" t="str">
        <f t="shared" si="128"/>
        <v/>
      </c>
    </row>
    <row r="1354" spans="1:28" s="272" customFormat="1" ht="20">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26"/>
        <v/>
      </c>
      <c r="T1354" s="222" t="str">
        <f ca="1">IF(B1354="","",IF(ISERROR(MATCH($J1354,SorP!$B$1:$B$6230,0)),"",INDIRECT("'SorP'!$A$"&amp;MATCH($J1354,SorP!$B$1:$B$6230,0))))</f>
        <v/>
      </c>
      <c r="U1354" s="238"/>
      <c r="V1354" s="270" t="e">
        <f>IF(C1354="",NA(),MATCH($B1354&amp;$C1354,'Smelter Look-up'!$J:$J,0))</f>
        <v>#N/A</v>
      </c>
      <c r="W1354" s="271"/>
      <c r="X1354" s="271">
        <f t="shared" ca="1" si="127"/>
        <v>0</v>
      </c>
      <c r="Y1354" s="271"/>
      <c r="Z1354" s="271"/>
      <c r="AB1354" s="273" t="str">
        <f t="shared" si="128"/>
        <v/>
      </c>
    </row>
    <row r="1355" spans="1:28" s="272" customFormat="1" ht="20">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26"/>
        <v/>
      </c>
      <c r="T1355" s="222" t="str">
        <f ca="1">IF(B1355="","",IF(ISERROR(MATCH($J1355,SorP!$B$1:$B$6230,0)),"",INDIRECT("'SorP'!$A$"&amp;MATCH($J1355,SorP!$B$1:$B$6230,0))))</f>
        <v/>
      </c>
      <c r="U1355" s="238"/>
      <c r="V1355" s="270" t="e">
        <f>IF(C1355="",NA(),MATCH($B1355&amp;$C1355,'Smelter Look-up'!$J:$J,0))</f>
        <v>#N/A</v>
      </c>
      <c r="W1355" s="271"/>
      <c r="X1355" s="271">
        <f t="shared" ca="1" si="127"/>
        <v>0</v>
      </c>
      <c r="Y1355" s="271"/>
      <c r="Z1355" s="271"/>
      <c r="AB1355" s="273" t="str">
        <f t="shared" si="128"/>
        <v/>
      </c>
    </row>
    <row r="1356" spans="1:28" s="272" customFormat="1" ht="20">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26"/>
        <v/>
      </c>
      <c r="T1356" s="222" t="str">
        <f ca="1">IF(B1356="","",IF(ISERROR(MATCH($J1356,SorP!$B$1:$B$6230,0)),"",INDIRECT("'SorP'!$A$"&amp;MATCH($J1356,SorP!$B$1:$B$6230,0))))</f>
        <v/>
      </c>
      <c r="U1356" s="238"/>
      <c r="V1356" s="270" t="e">
        <f>IF(C1356="",NA(),MATCH($B1356&amp;$C1356,'Smelter Look-up'!$J:$J,0))</f>
        <v>#N/A</v>
      </c>
      <c r="W1356" s="271"/>
      <c r="X1356" s="271">
        <f t="shared" ca="1" si="127"/>
        <v>0</v>
      </c>
      <c r="Y1356" s="271"/>
      <c r="Z1356" s="271"/>
      <c r="AB1356" s="273" t="str">
        <f t="shared" si="128"/>
        <v/>
      </c>
    </row>
    <row r="1357" spans="1:28" s="272" customFormat="1" ht="20">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26"/>
        <v/>
      </c>
      <c r="T1357" s="222" t="str">
        <f ca="1">IF(B1357="","",IF(ISERROR(MATCH($J1357,SorP!$B$1:$B$6230,0)),"",INDIRECT("'SorP'!$A$"&amp;MATCH($J1357,SorP!$B$1:$B$6230,0))))</f>
        <v/>
      </c>
      <c r="U1357" s="238"/>
      <c r="V1357" s="270" t="e">
        <f>IF(C1357="",NA(),MATCH($B1357&amp;$C1357,'Smelter Look-up'!$J:$J,0))</f>
        <v>#N/A</v>
      </c>
      <c r="W1357" s="271"/>
      <c r="X1357" s="271">
        <f t="shared" ca="1" si="127"/>
        <v>0</v>
      </c>
      <c r="Y1357" s="271"/>
      <c r="Z1357" s="271"/>
      <c r="AB1357" s="273" t="str">
        <f t="shared" si="128"/>
        <v/>
      </c>
    </row>
    <row r="1358" spans="1:28" s="272" customFormat="1" ht="20">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26"/>
        <v/>
      </c>
      <c r="T1358" s="222" t="str">
        <f ca="1">IF(B1358="","",IF(ISERROR(MATCH($J1358,SorP!$B$1:$B$6230,0)),"",INDIRECT("'SorP'!$A$"&amp;MATCH($J1358,SorP!$B$1:$B$6230,0))))</f>
        <v/>
      </c>
      <c r="U1358" s="238"/>
      <c r="V1358" s="270" t="e">
        <f>IF(C1358="",NA(),MATCH($B1358&amp;$C1358,'Smelter Look-up'!$J:$J,0))</f>
        <v>#N/A</v>
      </c>
      <c r="W1358" s="271"/>
      <c r="X1358" s="271">
        <f t="shared" ca="1" si="127"/>
        <v>0</v>
      </c>
      <c r="Y1358" s="271"/>
      <c r="Z1358" s="271"/>
      <c r="AB1358" s="273" t="str">
        <f t="shared" si="128"/>
        <v/>
      </c>
    </row>
    <row r="1359" spans="1:28" s="272" customFormat="1" ht="20">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26"/>
        <v/>
      </c>
      <c r="T1359" s="222" t="str">
        <f ca="1">IF(B1359="","",IF(ISERROR(MATCH($J1359,SorP!$B$1:$B$6230,0)),"",INDIRECT("'SorP'!$A$"&amp;MATCH($J1359,SorP!$B$1:$B$6230,0))))</f>
        <v/>
      </c>
      <c r="U1359" s="238"/>
      <c r="V1359" s="270" t="e">
        <f>IF(C1359="",NA(),MATCH($B1359&amp;$C1359,'Smelter Look-up'!$J:$J,0))</f>
        <v>#N/A</v>
      </c>
      <c r="W1359" s="271"/>
      <c r="X1359" s="271">
        <f t="shared" ca="1" si="127"/>
        <v>0</v>
      </c>
      <c r="Y1359" s="271"/>
      <c r="Z1359" s="271"/>
      <c r="AB1359" s="273" t="str">
        <f t="shared" si="128"/>
        <v/>
      </c>
    </row>
    <row r="1360" spans="1:28" s="272" customFormat="1" ht="20">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26"/>
        <v/>
      </c>
      <c r="T1360" s="222" t="str">
        <f ca="1">IF(B1360="","",IF(ISERROR(MATCH($J1360,SorP!$B$1:$B$6230,0)),"",INDIRECT("'SorP'!$A$"&amp;MATCH($J1360,SorP!$B$1:$B$6230,0))))</f>
        <v/>
      </c>
      <c r="U1360" s="238"/>
      <c r="V1360" s="270" t="e">
        <f>IF(C1360="",NA(),MATCH($B1360&amp;$C1360,'Smelter Look-up'!$J:$J,0))</f>
        <v>#N/A</v>
      </c>
      <c r="W1360" s="271"/>
      <c r="X1360" s="271">
        <f t="shared" ca="1" si="127"/>
        <v>0</v>
      </c>
      <c r="Y1360" s="271"/>
      <c r="Z1360" s="271"/>
      <c r="AB1360" s="273" t="str">
        <f t="shared" si="128"/>
        <v/>
      </c>
    </row>
    <row r="1361" spans="1:28" s="272" customFormat="1" ht="20">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ca="1" si="126"/>
        <v/>
      </c>
      <c r="T1361" s="222" t="str">
        <f ca="1">IF(B1361="","",IF(ISERROR(MATCH($J1361,SorP!$B$1:$B$6230,0)),"",INDIRECT("'SorP'!$A$"&amp;MATCH($J1361,SorP!$B$1:$B$6230,0))))</f>
        <v/>
      </c>
      <c r="U1361" s="238"/>
      <c r="V1361" s="270" t="e">
        <f>IF(C1361="",NA(),MATCH($B1361&amp;$C1361,'Smelter Look-up'!$J:$J,0))</f>
        <v>#N/A</v>
      </c>
      <c r="W1361" s="271"/>
      <c r="X1361" s="271">
        <f t="shared" ca="1" si="127"/>
        <v>0</v>
      </c>
      <c r="Y1361" s="271"/>
      <c r="Z1361" s="271"/>
      <c r="AB1361" s="273" t="str">
        <f t="shared" si="128"/>
        <v/>
      </c>
    </row>
    <row r="1362" spans="1:28" s="272" customFormat="1" ht="20">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ca="1" si="126"/>
        <v/>
      </c>
      <c r="T1362" s="222" t="str">
        <f ca="1">IF(B1362="","",IF(ISERROR(MATCH($J1362,SorP!$B$1:$B$6230,0)),"",INDIRECT("'SorP'!$A$"&amp;MATCH($J1362,SorP!$B$1:$B$6230,0))))</f>
        <v/>
      </c>
      <c r="U1362" s="238"/>
      <c r="V1362" s="270" t="e">
        <f>IF(C1362="",NA(),MATCH($B1362&amp;$C1362,'Smelter Look-up'!$J:$J,0))</f>
        <v>#N/A</v>
      </c>
      <c r="W1362" s="271"/>
      <c r="X1362" s="271">
        <f t="shared" ca="1" si="127"/>
        <v>0</v>
      </c>
      <c r="Y1362" s="271"/>
      <c r="Z1362" s="271"/>
      <c r="AB1362" s="273" t="str">
        <f t="shared" si="128"/>
        <v/>
      </c>
    </row>
    <row r="1363" spans="1:28" s="272" customFormat="1" ht="20">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126"/>
        <v/>
      </c>
      <c r="T1363" s="222" t="str">
        <f ca="1">IF(B1363="","",IF(ISERROR(MATCH($J1363,SorP!$B$1:$B$6230,0)),"",INDIRECT("'SorP'!$A$"&amp;MATCH($J1363,SorP!$B$1:$B$6230,0))))</f>
        <v/>
      </c>
      <c r="U1363" s="238"/>
      <c r="V1363" s="270" t="e">
        <f>IF(C1363="",NA(),MATCH($B1363&amp;$C1363,'Smelter Look-up'!$J:$J,0))</f>
        <v>#N/A</v>
      </c>
      <c r="W1363" s="271"/>
      <c r="X1363" s="271">
        <f t="shared" ca="1" si="127"/>
        <v>0</v>
      </c>
      <c r="Y1363" s="271"/>
      <c r="Z1363" s="271"/>
      <c r="AB1363" s="273" t="str">
        <f t="shared" si="128"/>
        <v/>
      </c>
    </row>
    <row r="1364" spans="1:28" s="272" customFormat="1" ht="20">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126"/>
        <v/>
      </c>
      <c r="T1364" s="222" t="str">
        <f ca="1">IF(B1364="","",IF(ISERROR(MATCH($J1364,SorP!$B$1:$B$6230,0)),"",INDIRECT("'SorP'!$A$"&amp;MATCH($J1364,SorP!$B$1:$B$6230,0))))</f>
        <v/>
      </c>
      <c r="U1364" s="238"/>
      <c r="V1364" s="270" t="e">
        <f>IF(C1364="",NA(),MATCH($B1364&amp;$C1364,'Smelter Look-up'!$J:$J,0))</f>
        <v>#N/A</v>
      </c>
      <c r="W1364" s="271"/>
      <c r="X1364" s="271">
        <f t="shared" ca="1" si="127"/>
        <v>0</v>
      </c>
      <c r="Y1364" s="271"/>
      <c r="Z1364" s="271"/>
      <c r="AB1364" s="273" t="str">
        <f t="shared" si="128"/>
        <v/>
      </c>
    </row>
    <row r="1365" spans="1:28" s="272" customFormat="1" ht="20">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ca="1" si="126"/>
        <v/>
      </c>
      <c r="T1365" s="222" t="str">
        <f ca="1">IF(B1365="","",IF(ISERROR(MATCH($J1365,SorP!$B$1:$B$6230,0)),"",INDIRECT("'SorP'!$A$"&amp;MATCH($J1365,SorP!$B$1:$B$6230,0))))</f>
        <v/>
      </c>
      <c r="U1365" s="238"/>
      <c r="V1365" s="270" t="e">
        <f>IF(C1365="",NA(),MATCH($B1365&amp;$C1365,'Smelter Look-up'!$J:$J,0))</f>
        <v>#N/A</v>
      </c>
      <c r="W1365" s="271"/>
      <c r="X1365" s="271">
        <f t="shared" ca="1" si="127"/>
        <v>0</v>
      </c>
      <c r="Y1365" s="271"/>
      <c r="Z1365" s="271"/>
      <c r="AB1365" s="273" t="str">
        <f t="shared" si="128"/>
        <v/>
      </c>
    </row>
    <row r="1366" spans="1:28" s="272" customFormat="1" ht="20">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126"/>
        <v/>
      </c>
      <c r="T1366" s="222" t="str">
        <f ca="1">IF(B1366="","",IF(ISERROR(MATCH($J1366,SorP!$B$1:$B$6230,0)),"",INDIRECT("'SorP'!$A$"&amp;MATCH($J1366,SorP!$B$1:$B$6230,0))))</f>
        <v/>
      </c>
      <c r="U1366" s="238"/>
      <c r="V1366" s="270" t="e">
        <f>IF(C1366="",NA(),MATCH($B1366&amp;$C1366,'Smelter Look-up'!$J:$J,0))</f>
        <v>#N/A</v>
      </c>
      <c r="W1366" s="271"/>
      <c r="X1366" s="271">
        <f t="shared" ca="1" si="127"/>
        <v>0</v>
      </c>
      <c r="Y1366" s="271"/>
      <c r="Z1366" s="271"/>
      <c r="AB1366" s="273" t="str">
        <f t="shared" si="128"/>
        <v/>
      </c>
    </row>
    <row r="1367" spans="1:28" s="272" customFormat="1" ht="20">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ca="1" si="126"/>
        <v/>
      </c>
      <c r="T1367" s="222" t="str">
        <f ca="1">IF(B1367="","",IF(ISERROR(MATCH($J1367,SorP!$B$1:$B$6230,0)),"",INDIRECT("'SorP'!$A$"&amp;MATCH($J1367,SorP!$B$1:$B$6230,0))))</f>
        <v/>
      </c>
      <c r="U1367" s="238"/>
      <c r="V1367" s="270" t="e">
        <f>IF(C1367="",NA(),MATCH($B1367&amp;$C1367,'Smelter Look-up'!$J:$J,0))</f>
        <v>#N/A</v>
      </c>
      <c r="W1367" s="271"/>
      <c r="X1367" s="271">
        <f t="shared" ca="1" si="127"/>
        <v>0</v>
      </c>
      <c r="Y1367" s="271"/>
      <c r="Z1367" s="271"/>
      <c r="AB1367" s="273" t="str">
        <f t="shared" si="128"/>
        <v/>
      </c>
    </row>
    <row r="1368" spans="1:28" s="272" customFormat="1" ht="20">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126"/>
        <v/>
      </c>
      <c r="T1368" s="222" t="str">
        <f ca="1">IF(B1368="","",IF(ISERROR(MATCH($J1368,SorP!$B$1:$B$6230,0)),"",INDIRECT("'SorP'!$A$"&amp;MATCH($J1368,SorP!$B$1:$B$6230,0))))</f>
        <v/>
      </c>
      <c r="U1368" s="238"/>
      <c r="V1368" s="270" t="e">
        <f>IF(C1368="",NA(),MATCH($B1368&amp;$C1368,'Smelter Look-up'!$J:$J,0))</f>
        <v>#N/A</v>
      </c>
      <c r="W1368" s="271"/>
      <c r="X1368" s="271">
        <f t="shared" ca="1" si="127"/>
        <v>0</v>
      </c>
      <c r="Y1368" s="271"/>
      <c r="Z1368" s="271"/>
      <c r="AB1368" s="273" t="str">
        <f t="shared" si="128"/>
        <v/>
      </c>
    </row>
    <row r="1369" spans="1:28" s="272" customFormat="1" ht="20">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126"/>
        <v/>
      </c>
      <c r="T1369" s="222" t="str">
        <f ca="1">IF(B1369="","",IF(ISERROR(MATCH($J1369,SorP!$B$1:$B$6230,0)),"",INDIRECT("'SorP'!$A$"&amp;MATCH($J1369,SorP!$B$1:$B$6230,0))))</f>
        <v/>
      </c>
      <c r="U1369" s="238"/>
      <c r="V1369" s="270" t="e">
        <f>IF(C1369="",NA(),MATCH($B1369&amp;$C1369,'Smelter Look-up'!$J:$J,0))</f>
        <v>#N/A</v>
      </c>
      <c r="W1369" s="271"/>
      <c r="X1369" s="271">
        <f t="shared" ca="1" si="127"/>
        <v>0</v>
      </c>
      <c r="Y1369" s="271"/>
      <c r="Z1369" s="271"/>
      <c r="AB1369" s="273" t="str">
        <f t="shared" si="128"/>
        <v/>
      </c>
    </row>
    <row r="1370" spans="1:28" s="272" customFormat="1" ht="20">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126"/>
        <v/>
      </c>
      <c r="T1370" s="222" t="str">
        <f ca="1">IF(B1370="","",IF(ISERROR(MATCH($J1370,SorP!$B$1:$B$6230,0)),"",INDIRECT("'SorP'!$A$"&amp;MATCH($J1370,SorP!$B$1:$B$6230,0))))</f>
        <v/>
      </c>
      <c r="U1370" s="238"/>
      <c r="V1370" s="270" t="e">
        <f>IF(C1370="",NA(),MATCH($B1370&amp;$C1370,'Smelter Look-up'!$J:$J,0))</f>
        <v>#N/A</v>
      </c>
      <c r="W1370" s="271"/>
      <c r="X1370" s="271">
        <f t="shared" ca="1" si="127"/>
        <v>0</v>
      </c>
      <c r="Y1370" s="271"/>
      <c r="Z1370" s="271"/>
      <c r="AB1370" s="273" t="str">
        <f t="shared" si="128"/>
        <v/>
      </c>
    </row>
    <row r="1371" spans="1:28" s="272" customFormat="1" ht="20">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ref="S1371:S1401" ca="1" si="129">IF(B1371="","",IF(ISERROR(MATCH($E1371,CL,0)),"Unknown",INDIRECT("'C'!$A$"&amp;MATCH($E1371,CL,0)+1)))</f>
        <v/>
      </c>
      <c r="T1371" s="222" t="str">
        <f ca="1">IF(B1371="","",IF(ISERROR(MATCH($J1371,SorP!$B$1:$B$6230,0)),"",INDIRECT("'SorP'!$A$"&amp;MATCH($J1371,SorP!$B$1:$B$6230,0))))</f>
        <v/>
      </c>
      <c r="U1371" s="238"/>
      <c r="V1371" s="270" t="e">
        <f>IF(C1371="",NA(),MATCH($B1371&amp;$C1371,'Smelter Look-up'!$J:$J,0))</f>
        <v>#N/A</v>
      </c>
      <c r="W1371" s="271"/>
      <c r="X1371" s="271">
        <f t="shared" ref="X1371:X1401" ca="1" si="130">IF(AND(C1371="Smelter not listed",OR(LEN(D1371)=0,LEN(E1371)=0)),1,0)</f>
        <v>0</v>
      </c>
      <c r="Y1371" s="271"/>
      <c r="Z1371" s="271"/>
      <c r="AB1371" s="273" t="str">
        <f t="shared" ref="AB1371:AB1401" si="131">B1371&amp;C1371</f>
        <v/>
      </c>
    </row>
    <row r="1372" spans="1:28" s="272" customFormat="1" ht="20">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ca="1" si="129"/>
        <v/>
      </c>
      <c r="T1372" s="222" t="str">
        <f ca="1">IF(B1372="","",IF(ISERROR(MATCH($J1372,SorP!$B$1:$B$6230,0)),"",INDIRECT("'SorP'!$A$"&amp;MATCH($J1372,SorP!$B$1:$B$6230,0))))</f>
        <v/>
      </c>
      <c r="U1372" s="238"/>
      <c r="V1372" s="270" t="e">
        <f>IF(C1372="",NA(),MATCH($B1372&amp;$C1372,'Smelter Look-up'!$J:$J,0))</f>
        <v>#N/A</v>
      </c>
      <c r="W1372" s="271"/>
      <c r="X1372" s="271">
        <f t="shared" ca="1" si="130"/>
        <v>0</v>
      </c>
      <c r="Y1372" s="271"/>
      <c r="Z1372" s="271"/>
      <c r="AB1372" s="273" t="str">
        <f t="shared" si="131"/>
        <v/>
      </c>
    </row>
    <row r="1373" spans="1:28" s="272" customFormat="1" ht="20">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129"/>
        <v/>
      </c>
      <c r="T1373" s="222" t="str">
        <f ca="1">IF(B1373="","",IF(ISERROR(MATCH($J1373,SorP!$B$1:$B$6230,0)),"",INDIRECT("'SorP'!$A$"&amp;MATCH($J1373,SorP!$B$1:$B$6230,0))))</f>
        <v/>
      </c>
      <c r="U1373" s="238"/>
      <c r="V1373" s="270" t="e">
        <f>IF(C1373="",NA(),MATCH($B1373&amp;$C1373,'Smelter Look-up'!$J:$J,0))</f>
        <v>#N/A</v>
      </c>
      <c r="W1373" s="271"/>
      <c r="X1373" s="271">
        <f t="shared" ca="1" si="130"/>
        <v>0</v>
      </c>
      <c r="Y1373" s="271"/>
      <c r="Z1373" s="271"/>
      <c r="AB1373" s="273" t="str">
        <f t="shared" si="131"/>
        <v/>
      </c>
    </row>
    <row r="1374" spans="1:28" s="272" customFormat="1" ht="20">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129"/>
        <v/>
      </c>
      <c r="T1374" s="222" t="str">
        <f ca="1">IF(B1374="","",IF(ISERROR(MATCH($J1374,SorP!$B$1:$B$6230,0)),"",INDIRECT("'SorP'!$A$"&amp;MATCH($J1374,SorP!$B$1:$B$6230,0))))</f>
        <v/>
      </c>
      <c r="U1374" s="238"/>
      <c r="V1374" s="270" t="e">
        <f>IF(C1374="",NA(),MATCH($B1374&amp;$C1374,'Smelter Look-up'!$J:$J,0))</f>
        <v>#N/A</v>
      </c>
      <c r="W1374" s="271"/>
      <c r="X1374" s="271">
        <f t="shared" ca="1" si="130"/>
        <v>0</v>
      </c>
      <c r="Y1374" s="271"/>
      <c r="Z1374" s="271"/>
      <c r="AB1374" s="273" t="str">
        <f t="shared" si="131"/>
        <v/>
      </c>
    </row>
    <row r="1375" spans="1:28" s="272" customFormat="1" ht="20">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129"/>
        <v/>
      </c>
      <c r="T1375" s="222" t="str">
        <f ca="1">IF(B1375="","",IF(ISERROR(MATCH($J1375,SorP!$B$1:$B$6230,0)),"",INDIRECT("'SorP'!$A$"&amp;MATCH($J1375,SorP!$B$1:$B$6230,0))))</f>
        <v/>
      </c>
      <c r="U1375" s="238"/>
      <c r="V1375" s="270" t="e">
        <f>IF(C1375="",NA(),MATCH($B1375&amp;$C1375,'Smelter Look-up'!$J:$J,0))</f>
        <v>#N/A</v>
      </c>
      <c r="W1375" s="271"/>
      <c r="X1375" s="271">
        <f t="shared" ca="1" si="130"/>
        <v>0</v>
      </c>
      <c r="Y1375" s="271"/>
      <c r="Z1375" s="271"/>
      <c r="AB1375" s="273" t="str">
        <f t="shared" si="131"/>
        <v/>
      </c>
    </row>
    <row r="1376" spans="1:28" s="272" customFormat="1" ht="20">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129"/>
        <v/>
      </c>
      <c r="T1376" s="222" t="str">
        <f ca="1">IF(B1376="","",IF(ISERROR(MATCH($J1376,SorP!$B$1:$B$6230,0)),"",INDIRECT("'SorP'!$A$"&amp;MATCH($J1376,SorP!$B$1:$B$6230,0))))</f>
        <v/>
      </c>
      <c r="U1376" s="238"/>
      <c r="V1376" s="270" t="e">
        <f>IF(C1376="",NA(),MATCH($B1376&amp;$C1376,'Smelter Look-up'!$J:$J,0))</f>
        <v>#N/A</v>
      </c>
      <c r="W1376" s="271"/>
      <c r="X1376" s="271">
        <f t="shared" ca="1" si="130"/>
        <v>0</v>
      </c>
      <c r="Y1376" s="271"/>
      <c r="Z1376" s="271"/>
      <c r="AB1376" s="273" t="str">
        <f t="shared" si="131"/>
        <v/>
      </c>
    </row>
    <row r="1377" spans="1:28" s="272" customFormat="1" ht="20">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129"/>
        <v/>
      </c>
      <c r="T1377" s="222" t="str">
        <f ca="1">IF(B1377="","",IF(ISERROR(MATCH($J1377,SorP!$B$1:$B$6230,0)),"",INDIRECT("'SorP'!$A$"&amp;MATCH($J1377,SorP!$B$1:$B$6230,0))))</f>
        <v/>
      </c>
      <c r="U1377" s="238"/>
      <c r="V1377" s="270" t="e">
        <f>IF(C1377="",NA(),MATCH($B1377&amp;$C1377,'Smelter Look-up'!$J:$J,0))</f>
        <v>#N/A</v>
      </c>
      <c r="W1377" s="271"/>
      <c r="X1377" s="271">
        <f t="shared" ca="1" si="130"/>
        <v>0</v>
      </c>
      <c r="Y1377" s="271"/>
      <c r="Z1377" s="271"/>
      <c r="AB1377" s="273" t="str">
        <f t="shared" si="131"/>
        <v/>
      </c>
    </row>
    <row r="1378" spans="1:28" s="272" customFormat="1" ht="20">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129"/>
        <v/>
      </c>
      <c r="T1378" s="222" t="str">
        <f ca="1">IF(B1378="","",IF(ISERROR(MATCH($J1378,SorP!$B$1:$B$6230,0)),"",INDIRECT("'SorP'!$A$"&amp;MATCH($J1378,SorP!$B$1:$B$6230,0))))</f>
        <v/>
      </c>
      <c r="U1378" s="238"/>
      <c r="V1378" s="270" t="e">
        <f>IF(C1378="",NA(),MATCH($B1378&amp;$C1378,'Smelter Look-up'!$J:$J,0))</f>
        <v>#N/A</v>
      </c>
      <c r="W1378" s="271"/>
      <c r="X1378" s="271">
        <f t="shared" ca="1" si="130"/>
        <v>0</v>
      </c>
      <c r="Y1378" s="271"/>
      <c r="Z1378" s="271"/>
      <c r="AB1378" s="273" t="str">
        <f t="shared" si="131"/>
        <v/>
      </c>
    </row>
    <row r="1379" spans="1:28" s="272" customFormat="1" ht="20">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129"/>
        <v/>
      </c>
      <c r="T1379" s="222" t="str">
        <f ca="1">IF(B1379="","",IF(ISERROR(MATCH($J1379,SorP!$B$1:$B$6230,0)),"",INDIRECT("'SorP'!$A$"&amp;MATCH($J1379,SorP!$B$1:$B$6230,0))))</f>
        <v/>
      </c>
      <c r="U1379" s="238"/>
      <c r="V1379" s="270" t="e">
        <f>IF(C1379="",NA(),MATCH($B1379&amp;$C1379,'Smelter Look-up'!$J:$J,0))</f>
        <v>#N/A</v>
      </c>
      <c r="W1379" s="271"/>
      <c r="X1379" s="271">
        <f t="shared" ca="1" si="130"/>
        <v>0</v>
      </c>
      <c r="Y1379" s="271"/>
      <c r="Z1379" s="271"/>
      <c r="AB1379" s="273" t="str">
        <f t="shared" si="131"/>
        <v/>
      </c>
    </row>
    <row r="1380" spans="1:28" s="272" customFormat="1" ht="20">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129"/>
        <v/>
      </c>
      <c r="T1380" s="222" t="str">
        <f ca="1">IF(B1380="","",IF(ISERROR(MATCH($J1380,SorP!$B$1:$B$6230,0)),"",INDIRECT("'SorP'!$A$"&amp;MATCH($J1380,SorP!$B$1:$B$6230,0))))</f>
        <v/>
      </c>
      <c r="U1380" s="238"/>
      <c r="V1380" s="270" t="e">
        <f>IF(C1380="",NA(),MATCH($B1380&amp;$C1380,'Smelter Look-up'!$J:$J,0))</f>
        <v>#N/A</v>
      </c>
      <c r="W1380" s="271"/>
      <c r="X1380" s="271">
        <f t="shared" ca="1" si="130"/>
        <v>0</v>
      </c>
      <c r="Y1380" s="271"/>
      <c r="Z1380" s="271"/>
      <c r="AB1380" s="273" t="str">
        <f t="shared" si="131"/>
        <v/>
      </c>
    </row>
    <row r="1381" spans="1:28" s="272" customFormat="1" ht="20">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129"/>
        <v/>
      </c>
      <c r="T1381" s="222" t="str">
        <f ca="1">IF(B1381="","",IF(ISERROR(MATCH($J1381,SorP!$B$1:$B$6230,0)),"",INDIRECT("'SorP'!$A$"&amp;MATCH($J1381,SorP!$B$1:$B$6230,0))))</f>
        <v/>
      </c>
      <c r="U1381" s="238"/>
      <c r="V1381" s="270" t="e">
        <f>IF(C1381="",NA(),MATCH($B1381&amp;$C1381,'Smelter Look-up'!$J:$J,0))</f>
        <v>#N/A</v>
      </c>
      <c r="W1381" s="271"/>
      <c r="X1381" s="271">
        <f t="shared" ca="1" si="130"/>
        <v>0</v>
      </c>
      <c r="Y1381" s="271"/>
      <c r="Z1381" s="271"/>
      <c r="AB1381" s="273" t="str">
        <f t="shared" si="131"/>
        <v/>
      </c>
    </row>
    <row r="1382" spans="1:28" s="272" customFormat="1" ht="20">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129"/>
        <v/>
      </c>
      <c r="T1382" s="222" t="str">
        <f ca="1">IF(B1382="","",IF(ISERROR(MATCH($J1382,SorP!$B$1:$B$6230,0)),"",INDIRECT("'SorP'!$A$"&amp;MATCH($J1382,SorP!$B$1:$B$6230,0))))</f>
        <v/>
      </c>
      <c r="U1382" s="238"/>
      <c r="V1382" s="270" t="e">
        <f>IF(C1382="",NA(),MATCH($B1382&amp;$C1382,'Smelter Look-up'!$J:$J,0))</f>
        <v>#N/A</v>
      </c>
      <c r="W1382" s="271"/>
      <c r="X1382" s="271">
        <f t="shared" ca="1" si="130"/>
        <v>0</v>
      </c>
      <c r="Y1382" s="271"/>
      <c r="Z1382" s="271"/>
      <c r="AB1382" s="273" t="str">
        <f t="shared" si="131"/>
        <v/>
      </c>
    </row>
    <row r="1383" spans="1:28" s="272" customFormat="1" ht="20">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129"/>
        <v/>
      </c>
      <c r="T1383" s="222" t="str">
        <f ca="1">IF(B1383="","",IF(ISERROR(MATCH($J1383,SorP!$B$1:$B$6230,0)),"",INDIRECT("'SorP'!$A$"&amp;MATCH($J1383,SorP!$B$1:$B$6230,0))))</f>
        <v/>
      </c>
      <c r="U1383" s="238"/>
      <c r="V1383" s="270" t="e">
        <f>IF(C1383="",NA(),MATCH($B1383&amp;$C1383,'Smelter Look-up'!$J:$J,0))</f>
        <v>#N/A</v>
      </c>
      <c r="W1383" s="271"/>
      <c r="X1383" s="271">
        <f t="shared" ca="1" si="130"/>
        <v>0</v>
      </c>
      <c r="Y1383" s="271"/>
      <c r="Z1383" s="271"/>
      <c r="AB1383" s="273" t="str">
        <f t="shared" si="131"/>
        <v/>
      </c>
    </row>
    <row r="1384" spans="1:28" s="272" customFormat="1" ht="20">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129"/>
        <v/>
      </c>
      <c r="T1384" s="222" t="str">
        <f ca="1">IF(B1384="","",IF(ISERROR(MATCH($J1384,SorP!$B$1:$B$6230,0)),"",INDIRECT("'SorP'!$A$"&amp;MATCH($J1384,SorP!$B$1:$B$6230,0))))</f>
        <v/>
      </c>
      <c r="U1384" s="238"/>
      <c r="V1384" s="270" t="e">
        <f>IF(C1384="",NA(),MATCH($B1384&amp;$C1384,'Smelter Look-up'!$J:$J,0))</f>
        <v>#N/A</v>
      </c>
      <c r="W1384" s="271"/>
      <c r="X1384" s="271">
        <f t="shared" ca="1" si="130"/>
        <v>0</v>
      </c>
      <c r="Y1384" s="271"/>
      <c r="Z1384" s="271"/>
      <c r="AB1384" s="273" t="str">
        <f t="shared" si="131"/>
        <v/>
      </c>
    </row>
    <row r="1385" spans="1:28" s="272" customFormat="1" ht="20">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129"/>
        <v/>
      </c>
      <c r="T1385" s="222" t="str">
        <f ca="1">IF(B1385="","",IF(ISERROR(MATCH($J1385,SorP!$B$1:$B$6230,0)),"",INDIRECT("'SorP'!$A$"&amp;MATCH($J1385,SorP!$B$1:$B$6230,0))))</f>
        <v/>
      </c>
      <c r="U1385" s="238"/>
      <c r="V1385" s="270" t="e">
        <f>IF(C1385="",NA(),MATCH($B1385&amp;$C1385,'Smelter Look-up'!$J:$J,0))</f>
        <v>#N/A</v>
      </c>
      <c r="W1385" s="271"/>
      <c r="X1385" s="271">
        <f t="shared" ca="1" si="130"/>
        <v>0</v>
      </c>
      <c r="Y1385" s="271"/>
      <c r="Z1385" s="271"/>
      <c r="AB1385" s="273" t="str">
        <f t="shared" si="131"/>
        <v/>
      </c>
    </row>
    <row r="1386" spans="1:28" s="272" customFormat="1" ht="20">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129"/>
        <v/>
      </c>
      <c r="T1386" s="222" t="str">
        <f ca="1">IF(B1386="","",IF(ISERROR(MATCH($J1386,SorP!$B$1:$B$6230,0)),"",INDIRECT("'SorP'!$A$"&amp;MATCH($J1386,SorP!$B$1:$B$6230,0))))</f>
        <v/>
      </c>
      <c r="U1386" s="238"/>
      <c r="V1386" s="270" t="e">
        <f>IF(C1386="",NA(),MATCH($B1386&amp;$C1386,'Smelter Look-up'!$J:$J,0))</f>
        <v>#N/A</v>
      </c>
      <c r="W1386" s="271"/>
      <c r="X1386" s="271">
        <f t="shared" ca="1" si="130"/>
        <v>0</v>
      </c>
      <c r="Y1386" s="271"/>
      <c r="Z1386" s="271"/>
      <c r="AB1386" s="273" t="str">
        <f t="shared" si="131"/>
        <v/>
      </c>
    </row>
    <row r="1387" spans="1:28" s="272" customFormat="1" ht="20">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129"/>
        <v/>
      </c>
      <c r="T1387" s="222" t="str">
        <f ca="1">IF(B1387="","",IF(ISERROR(MATCH($J1387,SorP!$B$1:$B$6230,0)),"",INDIRECT("'SorP'!$A$"&amp;MATCH($J1387,SorP!$B$1:$B$6230,0))))</f>
        <v/>
      </c>
      <c r="U1387" s="238"/>
      <c r="V1387" s="270" t="e">
        <f>IF(C1387="",NA(),MATCH($B1387&amp;$C1387,'Smelter Look-up'!$J:$J,0))</f>
        <v>#N/A</v>
      </c>
      <c r="W1387" s="271"/>
      <c r="X1387" s="271">
        <f t="shared" ca="1" si="130"/>
        <v>0</v>
      </c>
      <c r="Y1387" s="271"/>
      <c r="Z1387" s="271"/>
      <c r="AB1387" s="273" t="str">
        <f t="shared" si="131"/>
        <v/>
      </c>
    </row>
    <row r="1388" spans="1:28" s="272" customFormat="1" ht="20">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129"/>
        <v/>
      </c>
      <c r="T1388" s="222" t="str">
        <f ca="1">IF(B1388="","",IF(ISERROR(MATCH($J1388,SorP!$B$1:$B$6230,0)),"",INDIRECT("'SorP'!$A$"&amp;MATCH($J1388,SorP!$B$1:$B$6230,0))))</f>
        <v/>
      </c>
      <c r="U1388" s="238"/>
      <c r="V1388" s="270" t="e">
        <f>IF(C1388="",NA(),MATCH($B1388&amp;$C1388,'Smelter Look-up'!$J:$J,0))</f>
        <v>#N/A</v>
      </c>
      <c r="W1388" s="271"/>
      <c r="X1388" s="271">
        <f t="shared" ca="1" si="130"/>
        <v>0</v>
      </c>
      <c r="Y1388" s="271"/>
      <c r="Z1388" s="271"/>
      <c r="AB1388" s="273" t="str">
        <f t="shared" si="131"/>
        <v/>
      </c>
    </row>
    <row r="1389" spans="1:28" s="272" customFormat="1" ht="20">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129"/>
        <v/>
      </c>
      <c r="T1389" s="222" t="str">
        <f ca="1">IF(B1389="","",IF(ISERROR(MATCH($J1389,SorP!$B$1:$B$6230,0)),"",INDIRECT("'SorP'!$A$"&amp;MATCH($J1389,SorP!$B$1:$B$6230,0))))</f>
        <v/>
      </c>
      <c r="U1389" s="238"/>
      <c r="V1389" s="270" t="e">
        <f>IF(C1389="",NA(),MATCH($B1389&amp;$C1389,'Smelter Look-up'!$J:$J,0))</f>
        <v>#N/A</v>
      </c>
      <c r="W1389" s="271"/>
      <c r="X1389" s="271">
        <f t="shared" ca="1" si="130"/>
        <v>0</v>
      </c>
      <c r="Y1389" s="271"/>
      <c r="Z1389" s="271"/>
      <c r="AB1389" s="273" t="str">
        <f t="shared" si="131"/>
        <v/>
      </c>
    </row>
    <row r="1390" spans="1:28" s="272" customFormat="1" ht="20">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129"/>
        <v/>
      </c>
      <c r="T1390" s="222" t="str">
        <f ca="1">IF(B1390="","",IF(ISERROR(MATCH($J1390,SorP!$B$1:$B$6230,0)),"",INDIRECT("'SorP'!$A$"&amp;MATCH($J1390,SorP!$B$1:$B$6230,0))))</f>
        <v/>
      </c>
      <c r="U1390" s="238"/>
      <c r="V1390" s="270" t="e">
        <f>IF(C1390="",NA(),MATCH($B1390&amp;$C1390,'Smelter Look-up'!$J:$J,0))</f>
        <v>#N/A</v>
      </c>
      <c r="W1390" s="271"/>
      <c r="X1390" s="271">
        <f t="shared" ca="1" si="130"/>
        <v>0</v>
      </c>
      <c r="Y1390" s="271"/>
      <c r="Z1390" s="271"/>
      <c r="AB1390" s="273" t="str">
        <f t="shared" si="131"/>
        <v/>
      </c>
    </row>
    <row r="1391" spans="1:28" s="272" customFormat="1" ht="20">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129"/>
        <v/>
      </c>
      <c r="T1391" s="222" t="str">
        <f ca="1">IF(B1391="","",IF(ISERROR(MATCH($J1391,SorP!$B$1:$B$6230,0)),"",INDIRECT("'SorP'!$A$"&amp;MATCH($J1391,SorP!$B$1:$B$6230,0))))</f>
        <v/>
      </c>
      <c r="U1391" s="238"/>
      <c r="V1391" s="270" t="e">
        <f>IF(C1391="",NA(),MATCH($B1391&amp;$C1391,'Smelter Look-up'!$J:$J,0))</f>
        <v>#N/A</v>
      </c>
      <c r="W1391" s="271"/>
      <c r="X1391" s="271">
        <f t="shared" ca="1" si="130"/>
        <v>0</v>
      </c>
      <c r="Y1391" s="271"/>
      <c r="Z1391" s="271"/>
      <c r="AB1391" s="273" t="str">
        <f t="shared" si="131"/>
        <v/>
      </c>
    </row>
    <row r="1392" spans="1:28" s="272" customFormat="1" ht="20">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129"/>
        <v/>
      </c>
      <c r="T1392" s="222" t="str">
        <f ca="1">IF(B1392="","",IF(ISERROR(MATCH($J1392,SorP!$B$1:$B$6230,0)),"",INDIRECT("'SorP'!$A$"&amp;MATCH($J1392,SorP!$B$1:$B$6230,0))))</f>
        <v/>
      </c>
      <c r="U1392" s="238"/>
      <c r="V1392" s="270" t="e">
        <f>IF(C1392="",NA(),MATCH($B1392&amp;$C1392,'Smelter Look-up'!$J:$J,0))</f>
        <v>#N/A</v>
      </c>
      <c r="W1392" s="271"/>
      <c r="X1392" s="271">
        <f t="shared" ca="1" si="130"/>
        <v>0</v>
      </c>
      <c r="Y1392" s="271"/>
      <c r="Z1392" s="271"/>
      <c r="AB1392" s="273" t="str">
        <f t="shared" si="131"/>
        <v/>
      </c>
    </row>
    <row r="1393" spans="1:28" s="272" customFormat="1" ht="20">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129"/>
        <v/>
      </c>
      <c r="T1393" s="222" t="str">
        <f ca="1">IF(B1393="","",IF(ISERROR(MATCH($J1393,SorP!$B$1:$B$6230,0)),"",INDIRECT("'SorP'!$A$"&amp;MATCH($J1393,SorP!$B$1:$B$6230,0))))</f>
        <v/>
      </c>
      <c r="U1393" s="238"/>
      <c r="V1393" s="270" t="e">
        <f>IF(C1393="",NA(),MATCH($B1393&amp;$C1393,'Smelter Look-up'!$J:$J,0))</f>
        <v>#N/A</v>
      </c>
      <c r="W1393" s="271"/>
      <c r="X1393" s="271">
        <f t="shared" ca="1" si="130"/>
        <v>0</v>
      </c>
      <c r="Y1393" s="271"/>
      <c r="Z1393" s="271"/>
      <c r="AB1393" s="273" t="str">
        <f t="shared" si="131"/>
        <v/>
      </c>
    </row>
    <row r="1394" spans="1:28" s="272" customFormat="1" ht="20">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ca="1" si="129"/>
        <v/>
      </c>
      <c r="T1394" s="222" t="str">
        <f ca="1">IF(B1394="","",IF(ISERROR(MATCH($J1394,SorP!$B$1:$B$6230,0)),"",INDIRECT("'SorP'!$A$"&amp;MATCH($J1394,SorP!$B$1:$B$6230,0))))</f>
        <v/>
      </c>
      <c r="U1394" s="238"/>
      <c r="V1394" s="270" t="e">
        <f>IF(C1394="",NA(),MATCH($B1394&amp;$C1394,'Smelter Look-up'!$J:$J,0))</f>
        <v>#N/A</v>
      </c>
      <c r="W1394" s="271"/>
      <c r="X1394" s="271">
        <f t="shared" ca="1" si="130"/>
        <v>0</v>
      </c>
      <c r="Y1394" s="271"/>
      <c r="Z1394" s="271"/>
      <c r="AB1394" s="273" t="str">
        <f t="shared" si="131"/>
        <v/>
      </c>
    </row>
    <row r="1395" spans="1:28" s="272" customFormat="1" ht="20">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129"/>
        <v/>
      </c>
      <c r="T1395" s="222" t="str">
        <f ca="1">IF(B1395="","",IF(ISERROR(MATCH($J1395,SorP!$B$1:$B$6230,0)),"",INDIRECT("'SorP'!$A$"&amp;MATCH($J1395,SorP!$B$1:$B$6230,0))))</f>
        <v/>
      </c>
      <c r="U1395" s="238"/>
      <c r="V1395" s="270" t="e">
        <f>IF(C1395="",NA(),MATCH($B1395&amp;$C1395,'Smelter Look-up'!$J:$J,0))</f>
        <v>#N/A</v>
      </c>
      <c r="W1395" s="271"/>
      <c r="X1395" s="271">
        <f t="shared" ca="1" si="130"/>
        <v>0</v>
      </c>
      <c r="Y1395" s="271"/>
      <c r="Z1395" s="271"/>
      <c r="AB1395" s="273" t="str">
        <f t="shared" si="131"/>
        <v/>
      </c>
    </row>
    <row r="1396" spans="1:28" s="272" customFormat="1" ht="20">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ca="1" si="129"/>
        <v/>
      </c>
      <c r="T1396" s="222" t="str">
        <f ca="1">IF(B1396="","",IF(ISERROR(MATCH($J1396,SorP!$B$1:$B$6230,0)),"",INDIRECT("'SorP'!$A$"&amp;MATCH($J1396,SorP!$B$1:$B$6230,0))))</f>
        <v/>
      </c>
      <c r="U1396" s="238"/>
      <c r="V1396" s="270" t="e">
        <f>IF(C1396="",NA(),MATCH($B1396&amp;$C1396,'Smelter Look-up'!$J:$J,0))</f>
        <v>#N/A</v>
      </c>
      <c r="W1396" s="271"/>
      <c r="X1396" s="271">
        <f t="shared" ca="1" si="130"/>
        <v>0</v>
      </c>
      <c r="Y1396" s="271"/>
      <c r="Z1396" s="271"/>
      <c r="AB1396" s="273" t="str">
        <f t="shared" si="131"/>
        <v/>
      </c>
    </row>
    <row r="1397" spans="1:28" s="272" customFormat="1" ht="20">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ca="1" si="129"/>
        <v/>
      </c>
      <c r="T1397" s="222" t="str">
        <f ca="1">IF(B1397="","",IF(ISERROR(MATCH($J1397,SorP!$B$1:$B$6230,0)),"",INDIRECT("'SorP'!$A$"&amp;MATCH($J1397,SorP!$B$1:$B$6230,0))))</f>
        <v/>
      </c>
      <c r="U1397" s="238"/>
      <c r="V1397" s="270" t="e">
        <f>IF(C1397="",NA(),MATCH($B1397&amp;$C1397,'Smelter Look-up'!$J:$J,0))</f>
        <v>#N/A</v>
      </c>
      <c r="W1397" s="271"/>
      <c r="X1397" s="271">
        <f t="shared" ca="1" si="130"/>
        <v>0</v>
      </c>
      <c r="Y1397" s="271"/>
      <c r="Z1397" s="271"/>
      <c r="AB1397" s="273" t="str">
        <f t="shared" si="131"/>
        <v/>
      </c>
    </row>
    <row r="1398" spans="1:28" s="272" customFormat="1" ht="20">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ca="1" si="129"/>
        <v/>
      </c>
      <c r="T1398" s="222" t="str">
        <f ca="1">IF(B1398="","",IF(ISERROR(MATCH($J1398,SorP!$B$1:$B$6230,0)),"",INDIRECT("'SorP'!$A$"&amp;MATCH($J1398,SorP!$B$1:$B$6230,0))))</f>
        <v/>
      </c>
      <c r="U1398" s="238"/>
      <c r="V1398" s="270" t="e">
        <f>IF(C1398="",NA(),MATCH($B1398&amp;$C1398,'Smelter Look-up'!$J:$J,0))</f>
        <v>#N/A</v>
      </c>
      <c r="W1398" s="271"/>
      <c r="X1398" s="271">
        <f t="shared" ca="1" si="130"/>
        <v>0</v>
      </c>
      <c r="Y1398" s="271"/>
      <c r="Z1398" s="271"/>
      <c r="AB1398" s="273" t="str">
        <f t="shared" si="131"/>
        <v/>
      </c>
    </row>
    <row r="1399" spans="1:28" s="272" customFormat="1" ht="20">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ca="1" si="129"/>
        <v/>
      </c>
      <c r="T1399" s="222" t="str">
        <f ca="1">IF(B1399="","",IF(ISERROR(MATCH($J1399,SorP!$B$1:$B$6230,0)),"",INDIRECT("'SorP'!$A$"&amp;MATCH($J1399,SorP!$B$1:$B$6230,0))))</f>
        <v/>
      </c>
      <c r="U1399" s="238"/>
      <c r="V1399" s="270" t="e">
        <f>IF(C1399="",NA(),MATCH($B1399&amp;$C1399,'Smelter Look-up'!$J:$J,0))</f>
        <v>#N/A</v>
      </c>
      <c r="W1399" s="271"/>
      <c r="X1399" s="271">
        <f t="shared" ca="1" si="130"/>
        <v>0</v>
      </c>
      <c r="Y1399" s="271"/>
      <c r="Z1399" s="271"/>
      <c r="AB1399" s="273" t="str">
        <f t="shared" si="131"/>
        <v/>
      </c>
    </row>
    <row r="1400" spans="1:28" s="272" customFormat="1" ht="20">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129"/>
        <v/>
      </c>
      <c r="T1400" s="222" t="str">
        <f ca="1">IF(B1400="","",IF(ISERROR(MATCH($J1400,SorP!$B$1:$B$6230,0)),"",INDIRECT("'SorP'!$A$"&amp;MATCH($J1400,SorP!$B$1:$B$6230,0))))</f>
        <v/>
      </c>
      <c r="U1400" s="238"/>
      <c r="V1400" s="270" t="e">
        <f>IF(C1400="",NA(),MATCH($B1400&amp;$C1400,'Smelter Look-up'!$J:$J,0))</f>
        <v>#N/A</v>
      </c>
      <c r="W1400" s="271"/>
      <c r="X1400" s="271">
        <f t="shared" ca="1" si="130"/>
        <v>0</v>
      </c>
      <c r="Y1400" s="271"/>
      <c r="Z1400" s="271"/>
      <c r="AB1400" s="273" t="str">
        <f t="shared" si="131"/>
        <v/>
      </c>
    </row>
    <row r="1401" spans="1:28" s="272" customFormat="1" ht="20">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129"/>
        <v/>
      </c>
      <c r="T1401" s="222" t="str">
        <f ca="1">IF(B1401="","",IF(ISERROR(MATCH($J1401,SorP!$B$1:$B$6230,0)),"",INDIRECT("'SorP'!$A$"&amp;MATCH($J1401,SorP!$B$1:$B$6230,0))))</f>
        <v/>
      </c>
      <c r="U1401" s="238"/>
      <c r="V1401" s="270" t="e">
        <f>IF(C1401="",NA(),MATCH($B1401&amp;$C1401,'Smelter Look-up'!$J:$J,0))</f>
        <v>#N/A</v>
      </c>
      <c r="W1401" s="271"/>
      <c r="X1401" s="271">
        <f t="shared" ca="1" si="130"/>
        <v>0</v>
      </c>
      <c r="Y1401" s="271"/>
      <c r="Z1401" s="271"/>
      <c r="AB1401" s="273" t="str">
        <f t="shared" si="131"/>
        <v/>
      </c>
    </row>
    <row r="1402" spans="1:28" s="272" customFormat="1" ht="20">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ref="S1402" ca="1" si="132">IF(B1402="","",IF(ISERROR(MATCH($E1402,CL,0)),"Unknown",INDIRECT("'C'!$A$"&amp;MATCH($E1402,CL,0)+1)))</f>
        <v/>
      </c>
      <c r="T1402" s="222" t="str">
        <f ca="1">IF(B1402="","",IF(ISERROR(MATCH($J1402,SorP!$B$1:$B$6230,0)),"",INDIRECT("'SorP'!$A$"&amp;MATCH($J1402,SorP!$B$1:$B$6230,0))))</f>
        <v/>
      </c>
      <c r="U1402" s="238"/>
      <c r="V1402" s="270" t="e">
        <f>IF(C1402="",NA(),MATCH($B1402&amp;$C1402,'Smelter Look-up'!$J:$J,0))</f>
        <v>#N/A</v>
      </c>
      <c r="W1402" s="271"/>
      <c r="X1402" s="271">
        <f t="shared" ref="X1402" ca="1" si="133">IF(AND(C1402="Smelter not listed",OR(LEN(D1402)=0,LEN(E1402)=0)),1,0)</f>
        <v>0</v>
      </c>
      <c r="Y1402" s="271"/>
      <c r="Z1402" s="271"/>
      <c r="AB1402" s="273" t="str">
        <f t="shared" ref="AB1402" si="134">B1402&amp;C1402</f>
        <v/>
      </c>
    </row>
    <row r="1403" spans="1:28" s="272" customFormat="1" ht="20">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t="shared" ref="S1403:S1434" ca="1" si="135">IF(B1403="","",IF(ISERROR(MATCH($E1403,CL,0)),"Unknown",INDIRECT("'C'!$A$"&amp;MATCH($E1403,CL,0)+1)))</f>
        <v/>
      </c>
      <c r="T1403" s="222" t="str">
        <f ca="1">IF(B1403="","",IF(ISERROR(MATCH($J1403,SorP!$B$1:$B$6230,0)),"",INDIRECT("'SorP'!$A$"&amp;MATCH($J1403,SorP!$B$1:$B$6230,0))))</f>
        <v/>
      </c>
      <c r="U1403" s="238"/>
      <c r="V1403" s="270" t="e">
        <f>IF(C1403="",NA(),MATCH($B1403&amp;$C1403,'Smelter Look-up'!$J:$J,0))</f>
        <v>#N/A</v>
      </c>
      <c r="W1403" s="271"/>
      <c r="X1403" s="271">
        <f t="shared" ref="X1403:X1434" ca="1" si="136">IF(AND(C1403="Smelter not listed",OR(LEN(D1403)=0,LEN(E1403)=0)),1,0)</f>
        <v>0</v>
      </c>
      <c r="Y1403" s="271"/>
      <c r="Z1403" s="271"/>
      <c r="AB1403" s="273" t="str">
        <f t="shared" ref="AB1403:AB1434" si="137">B1403&amp;C1403</f>
        <v/>
      </c>
    </row>
    <row r="1404" spans="1:28" s="272" customFormat="1" ht="20">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ca="1" si="135"/>
        <v/>
      </c>
      <c r="T1404" s="222" t="str">
        <f ca="1">IF(B1404="","",IF(ISERROR(MATCH($J1404,SorP!$B$1:$B$6230,0)),"",INDIRECT("'SorP'!$A$"&amp;MATCH($J1404,SorP!$B$1:$B$6230,0))))</f>
        <v/>
      </c>
      <c r="U1404" s="238"/>
      <c r="V1404" s="270" t="e">
        <f>IF(C1404="",NA(),MATCH($B1404&amp;$C1404,'Smelter Look-up'!$J:$J,0))</f>
        <v>#N/A</v>
      </c>
      <c r="W1404" s="271"/>
      <c r="X1404" s="271">
        <f t="shared" ca="1" si="136"/>
        <v>0</v>
      </c>
      <c r="Y1404" s="271"/>
      <c r="Z1404" s="271"/>
      <c r="AB1404" s="273" t="str">
        <f t="shared" si="137"/>
        <v/>
      </c>
    </row>
    <row r="1405" spans="1:28" s="272" customFormat="1" ht="20">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135"/>
        <v/>
      </c>
      <c r="T1405" s="222" t="str">
        <f ca="1">IF(B1405="","",IF(ISERROR(MATCH($J1405,SorP!$B$1:$B$6230,0)),"",INDIRECT("'SorP'!$A$"&amp;MATCH($J1405,SorP!$B$1:$B$6230,0))))</f>
        <v/>
      </c>
      <c r="U1405" s="238"/>
      <c r="V1405" s="270" t="e">
        <f>IF(C1405="",NA(),MATCH($B1405&amp;$C1405,'Smelter Look-up'!$J:$J,0))</f>
        <v>#N/A</v>
      </c>
      <c r="W1405" s="271"/>
      <c r="X1405" s="271">
        <f t="shared" ca="1" si="136"/>
        <v>0</v>
      </c>
      <c r="Y1405" s="271"/>
      <c r="Z1405" s="271"/>
      <c r="AB1405" s="273" t="str">
        <f t="shared" si="137"/>
        <v/>
      </c>
    </row>
    <row r="1406" spans="1:28" s="272" customFormat="1" ht="20">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135"/>
        <v/>
      </c>
      <c r="T1406" s="222" t="str">
        <f ca="1">IF(B1406="","",IF(ISERROR(MATCH($J1406,SorP!$B$1:$B$6230,0)),"",INDIRECT("'SorP'!$A$"&amp;MATCH($J1406,SorP!$B$1:$B$6230,0))))</f>
        <v/>
      </c>
      <c r="U1406" s="238"/>
      <c r="V1406" s="270" t="e">
        <f>IF(C1406="",NA(),MATCH($B1406&amp;$C1406,'Smelter Look-up'!$J:$J,0))</f>
        <v>#N/A</v>
      </c>
      <c r="W1406" s="271"/>
      <c r="X1406" s="271">
        <f t="shared" ca="1" si="136"/>
        <v>0</v>
      </c>
      <c r="Y1406" s="271"/>
      <c r="Z1406" s="271"/>
      <c r="AB1406" s="273" t="str">
        <f t="shared" si="137"/>
        <v/>
      </c>
    </row>
    <row r="1407" spans="1:28" s="272" customFormat="1" ht="20">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135"/>
        <v/>
      </c>
      <c r="T1407" s="222" t="str">
        <f ca="1">IF(B1407="","",IF(ISERROR(MATCH($J1407,SorP!$B$1:$B$6230,0)),"",INDIRECT("'SorP'!$A$"&amp;MATCH($J1407,SorP!$B$1:$B$6230,0))))</f>
        <v/>
      </c>
      <c r="U1407" s="238"/>
      <c r="V1407" s="270" t="e">
        <f>IF(C1407="",NA(),MATCH($B1407&amp;$C1407,'Smelter Look-up'!$J:$J,0))</f>
        <v>#N/A</v>
      </c>
      <c r="W1407" s="271"/>
      <c r="X1407" s="271">
        <f t="shared" ca="1" si="136"/>
        <v>0</v>
      </c>
      <c r="Y1407" s="271"/>
      <c r="Z1407" s="271"/>
      <c r="AB1407" s="273" t="str">
        <f t="shared" si="137"/>
        <v/>
      </c>
    </row>
    <row r="1408" spans="1:28" s="272" customFormat="1" ht="20">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135"/>
        <v/>
      </c>
      <c r="T1408" s="222" t="str">
        <f ca="1">IF(B1408="","",IF(ISERROR(MATCH($J1408,SorP!$B$1:$B$6230,0)),"",INDIRECT("'SorP'!$A$"&amp;MATCH($J1408,SorP!$B$1:$B$6230,0))))</f>
        <v/>
      </c>
      <c r="U1408" s="238"/>
      <c r="V1408" s="270" t="e">
        <f>IF(C1408="",NA(),MATCH($B1408&amp;$C1408,'Smelter Look-up'!$J:$J,0))</f>
        <v>#N/A</v>
      </c>
      <c r="W1408" s="271"/>
      <c r="X1408" s="271">
        <f t="shared" ca="1" si="136"/>
        <v>0</v>
      </c>
      <c r="Y1408" s="271"/>
      <c r="Z1408" s="271"/>
      <c r="AB1408" s="273" t="str">
        <f t="shared" si="137"/>
        <v/>
      </c>
    </row>
    <row r="1409" spans="1:28" s="272" customFormat="1" ht="20">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135"/>
        <v/>
      </c>
      <c r="T1409" s="222" t="str">
        <f ca="1">IF(B1409="","",IF(ISERROR(MATCH($J1409,SorP!$B$1:$B$6230,0)),"",INDIRECT("'SorP'!$A$"&amp;MATCH($J1409,SorP!$B$1:$B$6230,0))))</f>
        <v/>
      </c>
      <c r="U1409" s="238"/>
      <c r="V1409" s="270" t="e">
        <f>IF(C1409="",NA(),MATCH($B1409&amp;$C1409,'Smelter Look-up'!$J:$J,0))</f>
        <v>#N/A</v>
      </c>
      <c r="W1409" s="271"/>
      <c r="X1409" s="271">
        <f t="shared" ca="1" si="136"/>
        <v>0</v>
      </c>
      <c r="Y1409" s="271"/>
      <c r="Z1409" s="271"/>
      <c r="AB1409" s="273" t="str">
        <f t="shared" si="137"/>
        <v/>
      </c>
    </row>
    <row r="1410" spans="1:28" s="272" customFormat="1" ht="20">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135"/>
        <v/>
      </c>
      <c r="T1410" s="222" t="str">
        <f ca="1">IF(B1410="","",IF(ISERROR(MATCH($J1410,SorP!$B$1:$B$6230,0)),"",INDIRECT("'SorP'!$A$"&amp;MATCH($J1410,SorP!$B$1:$B$6230,0))))</f>
        <v/>
      </c>
      <c r="U1410" s="238"/>
      <c r="V1410" s="270" t="e">
        <f>IF(C1410="",NA(),MATCH($B1410&amp;$C1410,'Smelter Look-up'!$J:$J,0))</f>
        <v>#N/A</v>
      </c>
      <c r="W1410" s="271"/>
      <c r="X1410" s="271">
        <f t="shared" ca="1" si="136"/>
        <v>0</v>
      </c>
      <c r="Y1410" s="271"/>
      <c r="Z1410" s="271"/>
      <c r="AB1410" s="273" t="str">
        <f t="shared" si="137"/>
        <v/>
      </c>
    </row>
    <row r="1411" spans="1:28" s="272" customFormat="1" ht="20">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135"/>
        <v/>
      </c>
      <c r="T1411" s="222" t="str">
        <f ca="1">IF(B1411="","",IF(ISERROR(MATCH($J1411,SorP!$B$1:$B$6230,0)),"",INDIRECT("'SorP'!$A$"&amp;MATCH($J1411,SorP!$B$1:$B$6230,0))))</f>
        <v/>
      </c>
      <c r="U1411" s="238"/>
      <c r="V1411" s="270" t="e">
        <f>IF(C1411="",NA(),MATCH($B1411&amp;$C1411,'Smelter Look-up'!$J:$J,0))</f>
        <v>#N/A</v>
      </c>
      <c r="W1411" s="271"/>
      <c r="X1411" s="271">
        <f t="shared" ca="1" si="136"/>
        <v>0</v>
      </c>
      <c r="Y1411" s="271"/>
      <c r="Z1411" s="271"/>
      <c r="AB1411" s="273" t="str">
        <f t="shared" si="137"/>
        <v/>
      </c>
    </row>
    <row r="1412" spans="1:28" s="272" customFormat="1" ht="20">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135"/>
        <v/>
      </c>
      <c r="T1412" s="222" t="str">
        <f ca="1">IF(B1412="","",IF(ISERROR(MATCH($J1412,SorP!$B$1:$B$6230,0)),"",INDIRECT("'SorP'!$A$"&amp;MATCH($J1412,SorP!$B$1:$B$6230,0))))</f>
        <v/>
      </c>
      <c r="U1412" s="238"/>
      <c r="V1412" s="270" t="e">
        <f>IF(C1412="",NA(),MATCH($B1412&amp;$C1412,'Smelter Look-up'!$J:$J,0))</f>
        <v>#N/A</v>
      </c>
      <c r="W1412" s="271"/>
      <c r="X1412" s="271">
        <f t="shared" ca="1" si="136"/>
        <v>0</v>
      </c>
      <c r="Y1412" s="271"/>
      <c r="Z1412" s="271"/>
      <c r="AB1412" s="273" t="str">
        <f t="shared" si="137"/>
        <v/>
      </c>
    </row>
    <row r="1413" spans="1:28" s="272" customFormat="1" ht="20">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135"/>
        <v/>
      </c>
      <c r="T1413" s="222" t="str">
        <f ca="1">IF(B1413="","",IF(ISERROR(MATCH($J1413,SorP!$B$1:$B$6230,0)),"",INDIRECT("'SorP'!$A$"&amp;MATCH($J1413,SorP!$B$1:$B$6230,0))))</f>
        <v/>
      </c>
      <c r="U1413" s="238"/>
      <c r="V1413" s="270" t="e">
        <f>IF(C1413="",NA(),MATCH($B1413&amp;$C1413,'Smelter Look-up'!$J:$J,0))</f>
        <v>#N/A</v>
      </c>
      <c r="W1413" s="271"/>
      <c r="X1413" s="271">
        <f t="shared" ca="1" si="136"/>
        <v>0</v>
      </c>
      <c r="Y1413" s="271"/>
      <c r="Z1413" s="271"/>
      <c r="AB1413" s="273" t="str">
        <f t="shared" si="137"/>
        <v/>
      </c>
    </row>
    <row r="1414" spans="1:28" s="272" customFormat="1" ht="20">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135"/>
        <v/>
      </c>
      <c r="T1414" s="222" t="str">
        <f ca="1">IF(B1414="","",IF(ISERROR(MATCH($J1414,SorP!$B$1:$B$6230,0)),"",INDIRECT("'SorP'!$A$"&amp;MATCH($J1414,SorP!$B$1:$B$6230,0))))</f>
        <v/>
      </c>
      <c r="U1414" s="238"/>
      <c r="V1414" s="270" t="e">
        <f>IF(C1414="",NA(),MATCH($B1414&amp;$C1414,'Smelter Look-up'!$J:$J,0))</f>
        <v>#N/A</v>
      </c>
      <c r="W1414" s="271"/>
      <c r="X1414" s="271">
        <f t="shared" ca="1" si="136"/>
        <v>0</v>
      </c>
      <c r="Y1414" s="271"/>
      <c r="Z1414" s="271"/>
      <c r="AB1414" s="273" t="str">
        <f t="shared" si="137"/>
        <v/>
      </c>
    </row>
    <row r="1415" spans="1:28" s="272" customFormat="1" ht="20">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135"/>
        <v/>
      </c>
      <c r="T1415" s="222" t="str">
        <f ca="1">IF(B1415="","",IF(ISERROR(MATCH($J1415,SorP!$B$1:$B$6230,0)),"",INDIRECT("'SorP'!$A$"&amp;MATCH($J1415,SorP!$B$1:$B$6230,0))))</f>
        <v/>
      </c>
      <c r="U1415" s="238"/>
      <c r="V1415" s="270" t="e">
        <f>IF(C1415="",NA(),MATCH($B1415&amp;$C1415,'Smelter Look-up'!$J:$J,0))</f>
        <v>#N/A</v>
      </c>
      <c r="W1415" s="271"/>
      <c r="X1415" s="271">
        <f t="shared" ca="1" si="136"/>
        <v>0</v>
      </c>
      <c r="Y1415" s="271"/>
      <c r="Z1415" s="271"/>
      <c r="AB1415" s="273" t="str">
        <f t="shared" si="137"/>
        <v/>
      </c>
    </row>
    <row r="1416" spans="1:28" s="272" customFormat="1" ht="20">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135"/>
        <v/>
      </c>
      <c r="T1416" s="222" t="str">
        <f ca="1">IF(B1416="","",IF(ISERROR(MATCH($J1416,SorP!$B$1:$B$6230,0)),"",INDIRECT("'SorP'!$A$"&amp;MATCH($J1416,SorP!$B$1:$B$6230,0))))</f>
        <v/>
      </c>
      <c r="U1416" s="238"/>
      <c r="V1416" s="270" t="e">
        <f>IF(C1416="",NA(),MATCH($B1416&amp;$C1416,'Smelter Look-up'!$J:$J,0))</f>
        <v>#N/A</v>
      </c>
      <c r="W1416" s="271"/>
      <c r="X1416" s="271">
        <f t="shared" ca="1" si="136"/>
        <v>0</v>
      </c>
      <c r="Y1416" s="271"/>
      <c r="Z1416" s="271"/>
      <c r="AB1416" s="273" t="str">
        <f t="shared" si="137"/>
        <v/>
      </c>
    </row>
    <row r="1417" spans="1:28" s="272" customFormat="1" ht="20">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135"/>
        <v/>
      </c>
      <c r="T1417" s="222" t="str">
        <f ca="1">IF(B1417="","",IF(ISERROR(MATCH($J1417,SorP!$B$1:$B$6230,0)),"",INDIRECT("'SorP'!$A$"&amp;MATCH($J1417,SorP!$B$1:$B$6230,0))))</f>
        <v/>
      </c>
      <c r="U1417" s="238"/>
      <c r="V1417" s="270" t="e">
        <f>IF(C1417="",NA(),MATCH($B1417&amp;$C1417,'Smelter Look-up'!$J:$J,0))</f>
        <v>#N/A</v>
      </c>
      <c r="W1417" s="271"/>
      <c r="X1417" s="271">
        <f t="shared" ca="1" si="136"/>
        <v>0</v>
      </c>
      <c r="Y1417" s="271"/>
      <c r="Z1417" s="271"/>
      <c r="AB1417" s="273" t="str">
        <f t="shared" si="137"/>
        <v/>
      </c>
    </row>
    <row r="1418" spans="1:28" s="272" customFormat="1" ht="20">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135"/>
        <v/>
      </c>
      <c r="T1418" s="222" t="str">
        <f ca="1">IF(B1418="","",IF(ISERROR(MATCH($J1418,SorP!$B$1:$B$6230,0)),"",INDIRECT("'SorP'!$A$"&amp;MATCH($J1418,SorP!$B$1:$B$6230,0))))</f>
        <v/>
      </c>
      <c r="U1418" s="238"/>
      <c r="V1418" s="270" t="e">
        <f>IF(C1418="",NA(),MATCH($B1418&amp;$C1418,'Smelter Look-up'!$J:$J,0))</f>
        <v>#N/A</v>
      </c>
      <c r="W1418" s="271"/>
      <c r="X1418" s="271">
        <f t="shared" ca="1" si="136"/>
        <v>0</v>
      </c>
      <c r="Y1418" s="271"/>
      <c r="Z1418" s="271"/>
      <c r="AB1418" s="273" t="str">
        <f t="shared" si="137"/>
        <v/>
      </c>
    </row>
    <row r="1419" spans="1:28" s="272" customFormat="1" ht="20">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135"/>
        <v/>
      </c>
      <c r="T1419" s="222" t="str">
        <f ca="1">IF(B1419="","",IF(ISERROR(MATCH($J1419,SorP!$B$1:$B$6230,0)),"",INDIRECT("'SorP'!$A$"&amp;MATCH($J1419,SorP!$B$1:$B$6230,0))))</f>
        <v/>
      </c>
      <c r="U1419" s="238"/>
      <c r="V1419" s="270" t="e">
        <f>IF(C1419="",NA(),MATCH($B1419&amp;$C1419,'Smelter Look-up'!$J:$J,0))</f>
        <v>#N/A</v>
      </c>
      <c r="W1419" s="271"/>
      <c r="X1419" s="271">
        <f t="shared" ca="1" si="136"/>
        <v>0</v>
      </c>
      <c r="Y1419" s="271"/>
      <c r="Z1419" s="271"/>
      <c r="AB1419" s="273" t="str">
        <f t="shared" si="137"/>
        <v/>
      </c>
    </row>
    <row r="1420" spans="1:28" s="272" customFormat="1" ht="20">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135"/>
        <v/>
      </c>
      <c r="T1420" s="222" t="str">
        <f ca="1">IF(B1420="","",IF(ISERROR(MATCH($J1420,SorP!$B$1:$B$6230,0)),"",INDIRECT("'SorP'!$A$"&amp;MATCH($J1420,SorP!$B$1:$B$6230,0))))</f>
        <v/>
      </c>
      <c r="U1420" s="238"/>
      <c r="V1420" s="270" t="e">
        <f>IF(C1420="",NA(),MATCH($B1420&amp;$C1420,'Smelter Look-up'!$J:$J,0))</f>
        <v>#N/A</v>
      </c>
      <c r="W1420" s="271"/>
      <c r="X1420" s="271">
        <f t="shared" ca="1" si="136"/>
        <v>0</v>
      </c>
      <c r="Y1420" s="271"/>
      <c r="Z1420" s="271"/>
      <c r="AB1420" s="273" t="str">
        <f t="shared" si="137"/>
        <v/>
      </c>
    </row>
    <row r="1421" spans="1:28" s="272" customFormat="1" ht="20">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135"/>
        <v/>
      </c>
      <c r="T1421" s="222" t="str">
        <f ca="1">IF(B1421="","",IF(ISERROR(MATCH($J1421,SorP!$B$1:$B$6230,0)),"",INDIRECT("'SorP'!$A$"&amp;MATCH($J1421,SorP!$B$1:$B$6230,0))))</f>
        <v/>
      </c>
      <c r="U1421" s="238"/>
      <c r="V1421" s="270" t="e">
        <f>IF(C1421="",NA(),MATCH($B1421&amp;$C1421,'Smelter Look-up'!$J:$J,0))</f>
        <v>#N/A</v>
      </c>
      <c r="W1421" s="271"/>
      <c r="X1421" s="271">
        <f t="shared" ca="1" si="136"/>
        <v>0</v>
      </c>
      <c r="Y1421" s="271"/>
      <c r="Z1421" s="271"/>
      <c r="AB1421" s="273" t="str">
        <f t="shared" si="137"/>
        <v/>
      </c>
    </row>
    <row r="1422" spans="1:28" s="272" customFormat="1" ht="20">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135"/>
        <v/>
      </c>
      <c r="T1422" s="222" t="str">
        <f ca="1">IF(B1422="","",IF(ISERROR(MATCH($J1422,SorP!$B$1:$B$6230,0)),"",INDIRECT("'SorP'!$A$"&amp;MATCH($J1422,SorP!$B$1:$B$6230,0))))</f>
        <v/>
      </c>
      <c r="U1422" s="238"/>
      <c r="V1422" s="270" t="e">
        <f>IF(C1422="",NA(),MATCH($B1422&amp;$C1422,'Smelter Look-up'!$J:$J,0))</f>
        <v>#N/A</v>
      </c>
      <c r="W1422" s="271"/>
      <c r="X1422" s="271">
        <f t="shared" ca="1" si="136"/>
        <v>0</v>
      </c>
      <c r="Y1422" s="271"/>
      <c r="Z1422" s="271"/>
      <c r="AB1422" s="273" t="str">
        <f t="shared" si="137"/>
        <v/>
      </c>
    </row>
    <row r="1423" spans="1:28" s="272" customFormat="1" ht="20">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135"/>
        <v/>
      </c>
      <c r="T1423" s="222" t="str">
        <f ca="1">IF(B1423="","",IF(ISERROR(MATCH($J1423,SorP!$B$1:$B$6230,0)),"",INDIRECT("'SorP'!$A$"&amp;MATCH($J1423,SorP!$B$1:$B$6230,0))))</f>
        <v/>
      </c>
      <c r="U1423" s="238"/>
      <c r="V1423" s="270" t="e">
        <f>IF(C1423="",NA(),MATCH($B1423&amp;$C1423,'Smelter Look-up'!$J:$J,0))</f>
        <v>#N/A</v>
      </c>
      <c r="W1423" s="271"/>
      <c r="X1423" s="271">
        <f t="shared" ca="1" si="136"/>
        <v>0</v>
      </c>
      <c r="Y1423" s="271"/>
      <c r="Z1423" s="271"/>
      <c r="AB1423" s="273" t="str">
        <f t="shared" si="137"/>
        <v/>
      </c>
    </row>
    <row r="1424" spans="1:28" s="272" customFormat="1" ht="20">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135"/>
        <v/>
      </c>
      <c r="T1424" s="222" t="str">
        <f ca="1">IF(B1424="","",IF(ISERROR(MATCH($J1424,SorP!$B$1:$B$6230,0)),"",INDIRECT("'SorP'!$A$"&amp;MATCH($J1424,SorP!$B$1:$B$6230,0))))</f>
        <v/>
      </c>
      <c r="U1424" s="238"/>
      <c r="V1424" s="270" t="e">
        <f>IF(C1424="",NA(),MATCH($B1424&amp;$C1424,'Smelter Look-up'!$J:$J,0))</f>
        <v>#N/A</v>
      </c>
      <c r="W1424" s="271"/>
      <c r="X1424" s="271">
        <f t="shared" ca="1" si="136"/>
        <v>0</v>
      </c>
      <c r="Y1424" s="271"/>
      <c r="Z1424" s="271"/>
      <c r="AB1424" s="273" t="str">
        <f t="shared" si="137"/>
        <v/>
      </c>
    </row>
    <row r="1425" spans="1:28" s="272" customFormat="1" ht="20">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ca="1" si="135"/>
        <v/>
      </c>
      <c r="T1425" s="222" t="str">
        <f ca="1">IF(B1425="","",IF(ISERROR(MATCH($J1425,SorP!$B$1:$B$6230,0)),"",INDIRECT("'SorP'!$A$"&amp;MATCH($J1425,SorP!$B$1:$B$6230,0))))</f>
        <v/>
      </c>
      <c r="U1425" s="238"/>
      <c r="V1425" s="270" t="e">
        <f>IF(C1425="",NA(),MATCH($B1425&amp;$C1425,'Smelter Look-up'!$J:$J,0))</f>
        <v>#N/A</v>
      </c>
      <c r="W1425" s="271"/>
      <c r="X1425" s="271">
        <f t="shared" ca="1" si="136"/>
        <v>0</v>
      </c>
      <c r="Y1425" s="271"/>
      <c r="Z1425" s="271"/>
      <c r="AB1425" s="273" t="str">
        <f t="shared" si="137"/>
        <v/>
      </c>
    </row>
    <row r="1426" spans="1:28" s="272" customFormat="1" ht="20">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ca="1" si="135"/>
        <v/>
      </c>
      <c r="T1426" s="222" t="str">
        <f ca="1">IF(B1426="","",IF(ISERROR(MATCH($J1426,SorP!$B$1:$B$6230,0)),"",INDIRECT("'SorP'!$A$"&amp;MATCH($J1426,SorP!$B$1:$B$6230,0))))</f>
        <v/>
      </c>
      <c r="U1426" s="238"/>
      <c r="V1426" s="270" t="e">
        <f>IF(C1426="",NA(),MATCH($B1426&amp;$C1426,'Smelter Look-up'!$J:$J,0))</f>
        <v>#N/A</v>
      </c>
      <c r="W1426" s="271"/>
      <c r="X1426" s="271">
        <f t="shared" ca="1" si="136"/>
        <v>0</v>
      </c>
      <c r="Y1426" s="271"/>
      <c r="Z1426" s="271"/>
      <c r="AB1426" s="273" t="str">
        <f t="shared" si="137"/>
        <v/>
      </c>
    </row>
    <row r="1427" spans="1:28" s="272" customFormat="1" ht="20">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135"/>
        <v/>
      </c>
      <c r="T1427" s="222" t="str">
        <f ca="1">IF(B1427="","",IF(ISERROR(MATCH($J1427,SorP!$B$1:$B$6230,0)),"",INDIRECT("'SorP'!$A$"&amp;MATCH($J1427,SorP!$B$1:$B$6230,0))))</f>
        <v/>
      </c>
      <c r="U1427" s="238"/>
      <c r="V1427" s="270" t="e">
        <f>IF(C1427="",NA(),MATCH($B1427&amp;$C1427,'Smelter Look-up'!$J:$J,0))</f>
        <v>#N/A</v>
      </c>
      <c r="W1427" s="271"/>
      <c r="X1427" s="271">
        <f t="shared" ca="1" si="136"/>
        <v>0</v>
      </c>
      <c r="Y1427" s="271"/>
      <c r="Z1427" s="271"/>
      <c r="AB1427" s="273" t="str">
        <f t="shared" si="137"/>
        <v/>
      </c>
    </row>
    <row r="1428" spans="1:28" s="272" customFormat="1" ht="20">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135"/>
        <v/>
      </c>
      <c r="T1428" s="222" t="str">
        <f ca="1">IF(B1428="","",IF(ISERROR(MATCH($J1428,SorP!$B$1:$B$6230,0)),"",INDIRECT("'SorP'!$A$"&amp;MATCH($J1428,SorP!$B$1:$B$6230,0))))</f>
        <v/>
      </c>
      <c r="U1428" s="238"/>
      <c r="V1428" s="270" t="e">
        <f>IF(C1428="",NA(),MATCH($B1428&amp;$C1428,'Smelter Look-up'!$J:$J,0))</f>
        <v>#N/A</v>
      </c>
      <c r="W1428" s="271"/>
      <c r="X1428" s="271">
        <f t="shared" ca="1" si="136"/>
        <v>0</v>
      </c>
      <c r="Y1428" s="271"/>
      <c r="Z1428" s="271"/>
      <c r="AB1428" s="273" t="str">
        <f t="shared" si="137"/>
        <v/>
      </c>
    </row>
    <row r="1429" spans="1:28" s="272" customFormat="1" ht="20">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ca="1" si="135"/>
        <v/>
      </c>
      <c r="T1429" s="222" t="str">
        <f ca="1">IF(B1429="","",IF(ISERROR(MATCH($J1429,SorP!$B$1:$B$6230,0)),"",INDIRECT("'SorP'!$A$"&amp;MATCH($J1429,SorP!$B$1:$B$6230,0))))</f>
        <v/>
      </c>
      <c r="U1429" s="238"/>
      <c r="V1429" s="270" t="e">
        <f>IF(C1429="",NA(),MATCH($B1429&amp;$C1429,'Smelter Look-up'!$J:$J,0))</f>
        <v>#N/A</v>
      </c>
      <c r="W1429" s="271"/>
      <c r="X1429" s="271">
        <f t="shared" ca="1" si="136"/>
        <v>0</v>
      </c>
      <c r="Y1429" s="271"/>
      <c r="Z1429" s="271"/>
      <c r="AB1429" s="273" t="str">
        <f t="shared" si="137"/>
        <v/>
      </c>
    </row>
    <row r="1430" spans="1:28" s="272" customFormat="1" ht="20">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135"/>
        <v/>
      </c>
      <c r="T1430" s="222" t="str">
        <f ca="1">IF(B1430="","",IF(ISERROR(MATCH($J1430,SorP!$B$1:$B$6230,0)),"",INDIRECT("'SorP'!$A$"&amp;MATCH($J1430,SorP!$B$1:$B$6230,0))))</f>
        <v/>
      </c>
      <c r="U1430" s="238"/>
      <c r="V1430" s="270" t="e">
        <f>IF(C1430="",NA(),MATCH($B1430&amp;$C1430,'Smelter Look-up'!$J:$J,0))</f>
        <v>#N/A</v>
      </c>
      <c r="W1430" s="271"/>
      <c r="X1430" s="271">
        <f t="shared" ca="1" si="136"/>
        <v>0</v>
      </c>
      <c r="Y1430" s="271"/>
      <c r="Z1430" s="271"/>
      <c r="AB1430" s="273" t="str">
        <f t="shared" si="137"/>
        <v/>
      </c>
    </row>
    <row r="1431" spans="1:28" s="272" customFormat="1" ht="20">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ca="1" si="135"/>
        <v/>
      </c>
      <c r="T1431" s="222" t="str">
        <f ca="1">IF(B1431="","",IF(ISERROR(MATCH($J1431,SorP!$B$1:$B$6230,0)),"",INDIRECT("'SorP'!$A$"&amp;MATCH($J1431,SorP!$B$1:$B$6230,0))))</f>
        <v/>
      </c>
      <c r="U1431" s="238"/>
      <c r="V1431" s="270" t="e">
        <f>IF(C1431="",NA(),MATCH($B1431&amp;$C1431,'Smelter Look-up'!$J:$J,0))</f>
        <v>#N/A</v>
      </c>
      <c r="W1431" s="271"/>
      <c r="X1431" s="271">
        <f t="shared" ca="1" si="136"/>
        <v>0</v>
      </c>
      <c r="Y1431" s="271"/>
      <c r="Z1431" s="271"/>
      <c r="AB1431" s="273" t="str">
        <f t="shared" si="137"/>
        <v/>
      </c>
    </row>
    <row r="1432" spans="1:28" s="272" customFormat="1" ht="20">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135"/>
        <v/>
      </c>
      <c r="T1432" s="222" t="str">
        <f ca="1">IF(B1432="","",IF(ISERROR(MATCH($J1432,SorP!$B$1:$B$6230,0)),"",INDIRECT("'SorP'!$A$"&amp;MATCH($J1432,SorP!$B$1:$B$6230,0))))</f>
        <v/>
      </c>
      <c r="U1432" s="238"/>
      <c r="V1432" s="270" t="e">
        <f>IF(C1432="",NA(),MATCH($B1432&amp;$C1432,'Smelter Look-up'!$J:$J,0))</f>
        <v>#N/A</v>
      </c>
      <c r="W1432" s="271"/>
      <c r="X1432" s="271">
        <f t="shared" ca="1" si="136"/>
        <v>0</v>
      </c>
      <c r="Y1432" s="271"/>
      <c r="Z1432" s="271"/>
      <c r="AB1432" s="273" t="str">
        <f t="shared" si="137"/>
        <v/>
      </c>
    </row>
    <row r="1433" spans="1:28" s="272" customFormat="1" ht="20">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135"/>
        <v/>
      </c>
      <c r="T1433" s="222" t="str">
        <f ca="1">IF(B1433="","",IF(ISERROR(MATCH($J1433,SorP!$B$1:$B$6230,0)),"",INDIRECT("'SorP'!$A$"&amp;MATCH($J1433,SorP!$B$1:$B$6230,0))))</f>
        <v/>
      </c>
      <c r="U1433" s="238"/>
      <c r="V1433" s="270" t="e">
        <f>IF(C1433="",NA(),MATCH($B1433&amp;$C1433,'Smelter Look-up'!$J:$J,0))</f>
        <v>#N/A</v>
      </c>
      <c r="W1433" s="271"/>
      <c r="X1433" s="271">
        <f t="shared" ca="1" si="136"/>
        <v>0</v>
      </c>
      <c r="Y1433" s="271"/>
      <c r="Z1433" s="271"/>
      <c r="AB1433" s="273" t="str">
        <f t="shared" si="137"/>
        <v/>
      </c>
    </row>
    <row r="1434" spans="1:28" s="272" customFormat="1" ht="20">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135"/>
        <v/>
      </c>
      <c r="T1434" s="222" t="str">
        <f ca="1">IF(B1434="","",IF(ISERROR(MATCH($J1434,SorP!$B$1:$B$6230,0)),"",INDIRECT("'SorP'!$A$"&amp;MATCH($J1434,SorP!$B$1:$B$6230,0))))</f>
        <v/>
      </c>
      <c r="U1434" s="238"/>
      <c r="V1434" s="270" t="e">
        <f>IF(C1434="",NA(),MATCH($B1434&amp;$C1434,'Smelter Look-up'!$J:$J,0))</f>
        <v>#N/A</v>
      </c>
      <c r="W1434" s="271"/>
      <c r="X1434" s="271">
        <f t="shared" ca="1" si="136"/>
        <v>0</v>
      </c>
      <c r="Y1434" s="271"/>
      <c r="Z1434" s="271"/>
      <c r="AB1434" s="273" t="str">
        <f t="shared" si="137"/>
        <v/>
      </c>
    </row>
    <row r="1435" spans="1:28" s="272" customFormat="1" ht="20">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ref="S1435:S1465" ca="1" si="138">IF(B1435="","",IF(ISERROR(MATCH($E1435,CL,0)),"Unknown",INDIRECT("'C'!$A$"&amp;MATCH($E1435,CL,0)+1)))</f>
        <v/>
      </c>
      <c r="T1435" s="222" t="str">
        <f ca="1">IF(B1435="","",IF(ISERROR(MATCH($J1435,SorP!$B$1:$B$6230,0)),"",INDIRECT("'SorP'!$A$"&amp;MATCH($J1435,SorP!$B$1:$B$6230,0))))</f>
        <v/>
      </c>
      <c r="U1435" s="238"/>
      <c r="V1435" s="270" t="e">
        <f>IF(C1435="",NA(),MATCH($B1435&amp;$C1435,'Smelter Look-up'!$J:$J,0))</f>
        <v>#N/A</v>
      </c>
      <c r="W1435" s="271"/>
      <c r="X1435" s="271">
        <f t="shared" ref="X1435:X1465" ca="1" si="139">IF(AND(C1435="Smelter not listed",OR(LEN(D1435)=0,LEN(E1435)=0)),1,0)</f>
        <v>0</v>
      </c>
      <c r="Y1435" s="271"/>
      <c r="Z1435" s="271"/>
      <c r="AB1435" s="273" t="str">
        <f t="shared" ref="AB1435:AB1465" si="140">B1435&amp;C1435</f>
        <v/>
      </c>
    </row>
    <row r="1436" spans="1:28" s="272" customFormat="1" ht="20">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ca="1" si="138"/>
        <v/>
      </c>
      <c r="T1436" s="222" t="str">
        <f ca="1">IF(B1436="","",IF(ISERROR(MATCH($J1436,SorP!$B$1:$B$6230,0)),"",INDIRECT("'SorP'!$A$"&amp;MATCH($J1436,SorP!$B$1:$B$6230,0))))</f>
        <v/>
      </c>
      <c r="U1436" s="238"/>
      <c r="V1436" s="270" t="e">
        <f>IF(C1436="",NA(),MATCH($B1436&amp;$C1436,'Smelter Look-up'!$J:$J,0))</f>
        <v>#N/A</v>
      </c>
      <c r="W1436" s="271"/>
      <c r="X1436" s="271">
        <f t="shared" ca="1" si="139"/>
        <v>0</v>
      </c>
      <c r="Y1436" s="271"/>
      <c r="Z1436" s="271"/>
      <c r="AB1436" s="273" t="str">
        <f t="shared" si="140"/>
        <v/>
      </c>
    </row>
    <row r="1437" spans="1:28" s="272" customFormat="1" ht="20">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138"/>
        <v/>
      </c>
      <c r="T1437" s="222" t="str">
        <f ca="1">IF(B1437="","",IF(ISERROR(MATCH($J1437,SorP!$B$1:$B$6230,0)),"",INDIRECT("'SorP'!$A$"&amp;MATCH($J1437,SorP!$B$1:$B$6230,0))))</f>
        <v/>
      </c>
      <c r="U1437" s="238"/>
      <c r="V1437" s="270" t="e">
        <f>IF(C1437="",NA(),MATCH($B1437&amp;$C1437,'Smelter Look-up'!$J:$J,0))</f>
        <v>#N/A</v>
      </c>
      <c r="W1437" s="271"/>
      <c r="X1437" s="271">
        <f t="shared" ca="1" si="139"/>
        <v>0</v>
      </c>
      <c r="Y1437" s="271"/>
      <c r="Z1437" s="271"/>
      <c r="AB1437" s="273" t="str">
        <f t="shared" si="140"/>
        <v/>
      </c>
    </row>
    <row r="1438" spans="1:28" s="272" customFormat="1" ht="20">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138"/>
        <v/>
      </c>
      <c r="T1438" s="222" t="str">
        <f ca="1">IF(B1438="","",IF(ISERROR(MATCH($J1438,SorP!$B$1:$B$6230,0)),"",INDIRECT("'SorP'!$A$"&amp;MATCH($J1438,SorP!$B$1:$B$6230,0))))</f>
        <v/>
      </c>
      <c r="U1438" s="238"/>
      <c r="V1438" s="270" t="e">
        <f>IF(C1438="",NA(),MATCH($B1438&amp;$C1438,'Smelter Look-up'!$J:$J,0))</f>
        <v>#N/A</v>
      </c>
      <c r="W1438" s="271"/>
      <c r="X1438" s="271">
        <f t="shared" ca="1" si="139"/>
        <v>0</v>
      </c>
      <c r="Y1438" s="271"/>
      <c r="Z1438" s="271"/>
      <c r="AB1438" s="273" t="str">
        <f t="shared" si="140"/>
        <v/>
      </c>
    </row>
    <row r="1439" spans="1:28" s="272" customFormat="1" ht="20">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138"/>
        <v/>
      </c>
      <c r="T1439" s="222" t="str">
        <f ca="1">IF(B1439="","",IF(ISERROR(MATCH($J1439,SorP!$B$1:$B$6230,0)),"",INDIRECT("'SorP'!$A$"&amp;MATCH($J1439,SorP!$B$1:$B$6230,0))))</f>
        <v/>
      </c>
      <c r="U1439" s="238"/>
      <c r="V1439" s="270" t="e">
        <f>IF(C1439="",NA(),MATCH($B1439&amp;$C1439,'Smelter Look-up'!$J:$J,0))</f>
        <v>#N/A</v>
      </c>
      <c r="W1439" s="271"/>
      <c r="X1439" s="271">
        <f t="shared" ca="1" si="139"/>
        <v>0</v>
      </c>
      <c r="Y1439" s="271"/>
      <c r="Z1439" s="271"/>
      <c r="AB1439" s="273" t="str">
        <f t="shared" si="140"/>
        <v/>
      </c>
    </row>
    <row r="1440" spans="1:28" s="272" customFormat="1" ht="20">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138"/>
        <v/>
      </c>
      <c r="T1440" s="222" t="str">
        <f ca="1">IF(B1440="","",IF(ISERROR(MATCH($J1440,SorP!$B$1:$B$6230,0)),"",INDIRECT("'SorP'!$A$"&amp;MATCH($J1440,SorP!$B$1:$B$6230,0))))</f>
        <v/>
      </c>
      <c r="U1440" s="238"/>
      <c r="V1440" s="270" t="e">
        <f>IF(C1440="",NA(),MATCH($B1440&amp;$C1440,'Smelter Look-up'!$J:$J,0))</f>
        <v>#N/A</v>
      </c>
      <c r="W1440" s="271"/>
      <c r="X1440" s="271">
        <f t="shared" ca="1" si="139"/>
        <v>0</v>
      </c>
      <c r="Y1440" s="271"/>
      <c r="Z1440" s="271"/>
      <c r="AB1440" s="273" t="str">
        <f t="shared" si="140"/>
        <v/>
      </c>
    </row>
    <row r="1441" spans="1:28" s="272" customFormat="1" ht="20">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138"/>
        <v/>
      </c>
      <c r="T1441" s="222" t="str">
        <f ca="1">IF(B1441="","",IF(ISERROR(MATCH($J1441,SorP!$B$1:$B$6230,0)),"",INDIRECT("'SorP'!$A$"&amp;MATCH($J1441,SorP!$B$1:$B$6230,0))))</f>
        <v/>
      </c>
      <c r="U1441" s="238"/>
      <c r="V1441" s="270" t="e">
        <f>IF(C1441="",NA(),MATCH($B1441&amp;$C1441,'Smelter Look-up'!$J:$J,0))</f>
        <v>#N/A</v>
      </c>
      <c r="W1441" s="271"/>
      <c r="X1441" s="271">
        <f t="shared" ca="1" si="139"/>
        <v>0</v>
      </c>
      <c r="Y1441" s="271"/>
      <c r="Z1441" s="271"/>
      <c r="AB1441" s="273" t="str">
        <f t="shared" si="140"/>
        <v/>
      </c>
    </row>
    <row r="1442" spans="1:28" s="272" customFormat="1" ht="20">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138"/>
        <v/>
      </c>
      <c r="T1442" s="222" t="str">
        <f ca="1">IF(B1442="","",IF(ISERROR(MATCH($J1442,SorP!$B$1:$B$6230,0)),"",INDIRECT("'SorP'!$A$"&amp;MATCH($J1442,SorP!$B$1:$B$6230,0))))</f>
        <v/>
      </c>
      <c r="U1442" s="238"/>
      <c r="V1442" s="270" t="e">
        <f>IF(C1442="",NA(),MATCH($B1442&amp;$C1442,'Smelter Look-up'!$J:$J,0))</f>
        <v>#N/A</v>
      </c>
      <c r="W1442" s="271"/>
      <c r="X1442" s="271">
        <f t="shared" ca="1" si="139"/>
        <v>0</v>
      </c>
      <c r="Y1442" s="271"/>
      <c r="Z1442" s="271"/>
      <c r="AB1442" s="273" t="str">
        <f t="shared" si="140"/>
        <v/>
      </c>
    </row>
    <row r="1443" spans="1:28" s="272" customFormat="1" ht="20">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138"/>
        <v/>
      </c>
      <c r="T1443" s="222" t="str">
        <f ca="1">IF(B1443="","",IF(ISERROR(MATCH($J1443,SorP!$B$1:$B$6230,0)),"",INDIRECT("'SorP'!$A$"&amp;MATCH($J1443,SorP!$B$1:$B$6230,0))))</f>
        <v/>
      </c>
      <c r="U1443" s="238"/>
      <c r="V1443" s="270" t="e">
        <f>IF(C1443="",NA(),MATCH($B1443&amp;$C1443,'Smelter Look-up'!$J:$J,0))</f>
        <v>#N/A</v>
      </c>
      <c r="W1443" s="271"/>
      <c r="X1443" s="271">
        <f t="shared" ca="1" si="139"/>
        <v>0</v>
      </c>
      <c r="Y1443" s="271"/>
      <c r="Z1443" s="271"/>
      <c r="AB1443" s="273" t="str">
        <f t="shared" si="140"/>
        <v/>
      </c>
    </row>
    <row r="1444" spans="1:28" s="272" customFormat="1" ht="20">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138"/>
        <v/>
      </c>
      <c r="T1444" s="222" t="str">
        <f ca="1">IF(B1444="","",IF(ISERROR(MATCH($J1444,SorP!$B$1:$B$6230,0)),"",INDIRECT("'SorP'!$A$"&amp;MATCH($J1444,SorP!$B$1:$B$6230,0))))</f>
        <v/>
      </c>
      <c r="U1444" s="238"/>
      <c r="V1444" s="270" t="e">
        <f>IF(C1444="",NA(),MATCH($B1444&amp;$C1444,'Smelter Look-up'!$J:$J,0))</f>
        <v>#N/A</v>
      </c>
      <c r="W1444" s="271"/>
      <c r="X1444" s="271">
        <f t="shared" ca="1" si="139"/>
        <v>0</v>
      </c>
      <c r="Y1444" s="271"/>
      <c r="Z1444" s="271"/>
      <c r="AB1444" s="273" t="str">
        <f t="shared" si="140"/>
        <v/>
      </c>
    </row>
    <row r="1445" spans="1:28" s="272" customFormat="1" ht="20">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138"/>
        <v/>
      </c>
      <c r="T1445" s="222" t="str">
        <f ca="1">IF(B1445="","",IF(ISERROR(MATCH($J1445,SorP!$B$1:$B$6230,0)),"",INDIRECT("'SorP'!$A$"&amp;MATCH($J1445,SorP!$B$1:$B$6230,0))))</f>
        <v/>
      </c>
      <c r="U1445" s="238"/>
      <c r="V1445" s="270" t="e">
        <f>IF(C1445="",NA(),MATCH($B1445&amp;$C1445,'Smelter Look-up'!$J:$J,0))</f>
        <v>#N/A</v>
      </c>
      <c r="W1445" s="271"/>
      <c r="X1445" s="271">
        <f t="shared" ca="1" si="139"/>
        <v>0</v>
      </c>
      <c r="Y1445" s="271"/>
      <c r="Z1445" s="271"/>
      <c r="AB1445" s="273" t="str">
        <f t="shared" si="140"/>
        <v/>
      </c>
    </row>
    <row r="1446" spans="1:28" s="272" customFormat="1" ht="20">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138"/>
        <v/>
      </c>
      <c r="T1446" s="222" t="str">
        <f ca="1">IF(B1446="","",IF(ISERROR(MATCH($J1446,SorP!$B$1:$B$6230,0)),"",INDIRECT("'SorP'!$A$"&amp;MATCH($J1446,SorP!$B$1:$B$6230,0))))</f>
        <v/>
      </c>
      <c r="U1446" s="238"/>
      <c r="V1446" s="270" t="e">
        <f>IF(C1446="",NA(),MATCH($B1446&amp;$C1446,'Smelter Look-up'!$J:$J,0))</f>
        <v>#N/A</v>
      </c>
      <c r="W1446" s="271"/>
      <c r="X1446" s="271">
        <f t="shared" ca="1" si="139"/>
        <v>0</v>
      </c>
      <c r="Y1446" s="271"/>
      <c r="Z1446" s="271"/>
      <c r="AB1446" s="273" t="str">
        <f t="shared" si="140"/>
        <v/>
      </c>
    </row>
    <row r="1447" spans="1:28" s="272" customFormat="1" ht="20">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138"/>
        <v/>
      </c>
      <c r="T1447" s="222" t="str">
        <f ca="1">IF(B1447="","",IF(ISERROR(MATCH($J1447,SorP!$B$1:$B$6230,0)),"",INDIRECT("'SorP'!$A$"&amp;MATCH($J1447,SorP!$B$1:$B$6230,0))))</f>
        <v/>
      </c>
      <c r="U1447" s="238"/>
      <c r="V1447" s="270" t="e">
        <f>IF(C1447="",NA(),MATCH($B1447&amp;$C1447,'Smelter Look-up'!$J:$J,0))</f>
        <v>#N/A</v>
      </c>
      <c r="W1447" s="271"/>
      <c r="X1447" s="271">
        <f t="shared" ca="1" si="139"/>
        <v>0</v>
      </c>
      <c r="Y1447" s="271"/>
      <c r="Z1447" s="271"/>
      <c r="AB1447" s="273" t="str">
        <f t="shared" si="140"/>
        <v/>
      </c>
    </row>
    <row r="1448" spans="1:28" s="272" customFormat="1" ht="20">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138"/>
        <v/>
      </c>
      <c r="T1448" s="222" t="str">
        <f ca="1">IF(B1448="","",IF(ISERROR(MATCH($J1448,SorP!$B$1:$B$6230,0)),"",INDIRECT("'SorP'!$A$"&amp;MATCH($J1448,SorP!$B$1:$B$6230,0))))</f>
        <v/>
      </c>
      <c r="U1448" s="238"/>
      <c r="V1448" s="270" t="e">
        <f>IF(C1448="",NA(),MATCH($B1448&amp;$C1448,'Smelter Look-up'!$J:$J,0))</f>
        <v>#N/A</v>
      </c>
      <c r="W1448" s="271"/>
      <c r="X1448" s="271">
        <f t="shared" ca="1" si="139"/>
        <v>0</v>
      </c>
      <c r="Y1448" s="271"/>
      <c r="Z1448" s="271"/>
      <c r="AB1448" s="273" t="str">
        <f t="shared" si="140"/>
        <v/>
      </c>
    </row>
    <row r="1449" spans="1:28" s="272" customFormat="1" ht="20">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138"/>
        <v/>
      </c>
      <c r="T1449" s="222" t="str">
        <f ca="1">IF(B1449="","",IF(ISERROR(MATCH($J1449,SorP!$B$1:$B$6230,0)),"",INDIRECT("'SorP'!$A$"&amp;MATCH($J1449,SorP!$B$1:$B$6230,0))))</f>
        <v/>
      </c>
      <c r="U1449" s="238"/>
      <c r="V1449" s="270" t="e">
        <f>IF(C1449="",NA(),MATCH($B1449&amp;$C1449,'Smelter Look-up'!$J:$J,0))</f>
        <v>#N/A</v>
      </c>
      <c r="W1449" s="271"/>
      <c r="X1449" s="271">
        <f t="shared" ca="1" si="139"/>
        <v>0</v>
      </c>
      <c r="Y1449" s="271"/>
      <c r="Z1449" s="271"/>
      <c r="AB1449" s="273" t="str">
        <f t="shared" si="140"/>
        <v/>
      </c>
    </row>
    <row r="1450" spans="1:28" s="272" customFormat="1" ht="20">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138"/>
        <v/>
      </c>
      <c r="T1450" s="222" t="str">
        <f ca="1">IF(B1450="","",IF(ISERROR(MATCH($J1450,SorP!$B$1:$B$6230,0)),"",INDIRECT("'SorP'!$A$"&amp;MATCH($J1450,SorP!$B$1:$B$6230,0))))</f>
        <v/>
      </c>
      <c r="U1450" s="238"/>
      <c r="V1450" s="270" t="e">
        <f>IF(C1450="",NA(),MATCH($B1450&amp;$C1450,'Smelter Look-up'!$J:$J,0))</f>
        <v>#N/A</v>
      </c>
      <c r="W1450" s="271"/>
      <c r="X1450" s="271">
        <f t="shared" ca="1" si="139"/>
        <v>0</v>
      </c>
      <c r="Y1450" s="271"/>
      <c r="Z1450" s="271"/>
      <c r="AB1450" s="273" t="str">
        <f t="shared" si="140"/>
        <v/>
      </c>
    </row>
    <row r="1451" spans="1:28" s="272" customFormat="1" ht="20">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138"/>
        <v/>
      </c>
      <c r="T1451" s="222" t="str">
        <f ca="1">IF(B1451="","",IF(ISERROR(MATCH($J1451,SorP!$B$1:$B$6230,0)),"",INDIRECT("'SorP'!$A$"&amp;MATCH($J1451,SorP!$B$1:$B$6230,0))))</f>
        <v/>
      </c>
      <c r="U1451" s="238"/>
      <c r="V1451" s="270" t="e">
        <f>IF(C1451="",NA(),MATCH($B1451&amp;$C1451,'Smelter Look-up'!$J:$J,0))</f>
        <v>#N/A</v>
      </c>
      <c r="W1451" s="271"/>
      <c r="X1451" s="271">
        <f t="shared" ca="1" si="139"/>
        <v>0</v>
      </c>
      <c r="Y1451" s="271"/>
      <c r="Z1451" s="271"/>
      <c r="AB1451" s="273" t="str">
        <f t="shared" si="140"/>
        <v/>
      </c>
    </row>
    <row r="1452" spans="1:28" s="272" customFormat="1" ht="20">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138"/>
        <v/>
      </c>
      <c r="T1452" s="222" t="str">
        <f ca="1">IF(B1452="","",IF(ISERROR(MATCH($J1452,SorP!$B$1:$B$6230,0)),"",INDIRECT("'SorP'!$A$"&amp;MATCH($J1452,SorP!$B$1:$B$6230,0))))</f>
        <v/>
      </c>
      <c r="U1452" s="238"/>
      <c r="V1452" s="270" t="e">
        <f>IF(C1452="",NA(),MATCH($B1452&amp;$C1452,'Smelter Look-up'!$J:$J,0))</f>
        <v>#N/A</v>
      </c>
      <c r="W1452" s="271"/>
      <c r="X1452" s="271">
        <f t="shared" ca="1" si="139"/>
        <v>0</v>
      </c>
      <c r="Y1452" s="271"/>
      <c r="Z1452" s="271"/>
      <c r="AB1452" s="273" t="str">
        <f t="shared" si="140"/>
        <v/>
      </c>
    </row>
    <row r="1453" spans="1:28" s="272" customFormat="1" ht="20">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138"/>
        <v/>
      </c>
      <c r="T1453" s="222" t="str">
        <f ca="1">IF(B1453="","",IF(ISERROR(MATCH($J1453,SorP!$B$1:$B$6230,0)),"",INDIRECT("'SorP'!$A$"&amp;MATCH($J1453,SorP!$B$1:$B$6230,0))))</f>
        <v/>
      </c>
      <c r="U1453" s="238"/>
      <c r="V1453" s="270" t="e">
        <f>IF(C1453="",NA(),MATCH($B1453&amp;$C1453,'Smelter Look-up'!$J:$J,0))</f>
        <v>#N/A</v>
      </c>
      <c r="W1453" s="271"/>
      <c r="X1453" s="271">
        <f t="shared" ca="1" si="139"/>
        <v>0</v>
      </c>
      <c r="Y1453" s="271"/>
      <c r="Z1453" s="271"/>
      <c r="AB1453" s="273" t="str">
        <f t="shared" si="140"/>
        <v/>
      </c>
    </row>
    <row r="1454" spans="1:28" s="272" customFormat="1" ht="20">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138"/>
        <v/>
      </c>
      <c r="T1454" s="222" t="str">
        <f ca="1">IF(B1454="","",IF(ISERROR(MATCH($J1454,SorP!$B$1:$B$6230,0)),"",INDIRECT("'SorP'!$A$"&amp;MATCH($J1454,SorP!$B$1:$B$6230,0))))</f>
        <v/>
      </c>
      <c r="U1454" s="238"/>
      <c r="V1454" s="270" t="e">
        <f>IF(C1454="",NA(),MATCH($B1454&amp;$C1454,'Smelter Look-up'!$J:$J,0))</f>
        <v>#N/A</v>
      </c>
      <c r="W1454" s="271"/>
      <c r="X1454" s="271">
        <f t="shared" ca="1" si="139"/>
        <v>0</v>
      </c>
      <c r="Y1454" s="271"/>
      <c r="Z1454" s="271"/>
      <c r="AB1454" s="273" t="str">
        <f t="shared" si="140"/>
        <v/>
      </c>
    </row>
    <row r="1455" spans="1:28" s="272" customFormat="1" ht="20">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138"/>
        <v/>
      </c>
      <c r="T1455" s="222" t="str">
        <f ca="1">IF(B1455="","",IF(ISERROR(MATCH($J1455,SorP!$B$1:$B$6230,0)),"",INDIRECT("'SorP'!$A$"&amp;MATCH($J1455,SorP!$B$1:$B$6230,0))))</f>
        <v/>
      </c>
      <c r="U1455" s="238"/>
      <c r="V1455" s="270" t="e">
        <f>IF(C1455="",NA(),MATCH($B1455&amp;$C1455,'Smelter Look-up'!$J:$J,0))</f>
        <v>#N/A</v>
      </c>
      <c r="W1455" s="271"/>
      <c r="X1455" s="271">
        <f t="shared" ca="1" si="139"/>
        <v>0</v>
      </c>
      <c r="Y1455" s="271"/>
      <c r="Z1455" s="271"/>
      <c r="AB1455" s="273" t="str">
        <f t="shared" si="140"/>
        <v/>
      </c>
    </row>
    <row r="1456" spans="1:28" s="272" customFormat="1" ht="20">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138"/>
        <v/>
      </c>
      <c r="T1456" s="222" t="str">
        <f ca="1">IF(B1456="","",IF(ISERROR(MATCH($J1456,SorP!$B$1:$B$6230,0)),"",INDIRECT("'SorP'!$A$"&amp;MATCH($J1456,SorP!$B$1:$B$6230,0))))</f>
        <v/>
      </c>
      <c r="U1456" s="238"/>
      <c r="V1456" s="270" t="e">
        <f>IF(C1456="",NA(),MATCH($B1456&amp;$C1456,'Smelter Look-up'!$J:$J,0))</f>
        <v>#N/A</v>
      </c>
      <c r="W1456" s="271"/>
      <c r="X1456" s="271">
        <f t="shared" ca="1" si="139"/>
        <v>0</v>
      </c>
      <c r="Y1456" s="271"/>
      <c r="Z1456" s="271"/>
      <c r="AB1456" s="273" t="str">
        <f t="shared" si="140"/>
        <v/>
      </c>
    </row>
    <row r="1457" spans="1:28" s="272" customFormat="1" ht="20">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138"/>
        <v/>
      </c>
      <c r="T1457" s="222" t="str">
        <f ca="1">IF(B1457="","",IF(ISERROR(MATCH($J1457,SorP!$B$1:$B$6230,0)),"",INDIRECT("'SorP'!$A$"&amp;MATCH($J1457,SorP!$B$1:$B$6230,0))))</f>
        <v/>
      </c>
      <c r="U1457" s="238"/>
      <c r="V1457" s="270" t="e">
        <f>IF(C1457="",NA(),MATCH($B1457&amp;$C1457,'Smelter Look-up'!$J:$J,0))</f>
        <v>#N/A</v>
      </c>
      <c r="W1457" s="271"/>
      <c r="X1457" s="271">
        <f t="shared" ca="1" si="139"/>
        <v>0</v>
      </c>
      <c r="Y1457" s="271"/>
      <c r="Z1457" s="271"/>
      <c r="AB1457" s="273" t="str">
        <f t="shared" si="140"/>
        <v/>
      </c>
    </row>
    <row r="1458" spans="1:28" s="272" customFormat="1" ht="20">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ca="1" si="138"/>
        <v/>
      </c>
      <c r="T1458" s="222" t="str">
        <f ca="1">IF(B1458="","",IF(ISERROR(MATCH($J1458,SorP!$B$1:$B$6230,0)),"",INDIRECT("'SorP'!$A$"&amp;MATCH($J1458,SorP!$B$1:$B$6230,0))))</f>
        <v/>
      </c>
      <c r="U1458" s="238"/>
      <c r="V1458" s="270" t="e">
        <f>IF(C1458="",NA(),MATCH($B1458&amp;$C1458,'Smelter Look-up'!$J:$J,0))</f>
        <v>#N/A</v>
      </c>
      <c r="W1458" s="271"/>
      <c r="X1458" s="271">
        <f t="shared" ca="1" si="139"/>
        <v>0</v>
      </c>
      <c r="Y1458" s="271"/>
      <c r="Z1458" s="271"/>
      <c r="AB1458" s="273" t="str">
        <f t="shared" si="140"/>
        <v/>
      </c>
    </row>
    <row r="1459" spans="1:28" s="272" customFormat="1" ht="20">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138"/>
        <v/>
      </c>
      <c r="T1459" s="222" t="str">
        <f ca="1">IF(B1459="","",IF(ISERROR(MATCH($J1459,SorP!$B$1:$B$6230,0)),"",INDIRECT("'SorP'!$A$"&amp;MATCH($J1459,SorP!$B$1:$B$6230,0))))</f>
        <v/>
      </c>
      <c r="U1459" s="238"/>
      <c r="V1459" s="270" t="e">
        <f>IF(C1459="",NA(),MATCH($B1459&amp;$C1459,'Smelter Look-up'!$J:$J,0))</f>
        <v>#N/A</v>
      </c>
      <c r="W1459" s="271"/>
      <c r="X1459" s="271">
        <f t="shared" ca="1" si="139"/>
        <v>0</v>
      </c>
      <c r="Y1459" s="271"/>
      <c r="Z1459" s="271"/>
      <c r="AB1459" s="273" t="str">
        <f t="shared" si="140"/>
        <v/>
      </c>
    </row>
    <row r="1460" spans="1:28" s="272" customFormat="1" ht="20">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ca="1" si="138"/>
        <v/>
      </c>
      <c r="T1460" s="222" t="str">
        <f ca="1">IF(B1460="","",IF(ISERROR(MATCH($J1460,SorP!$B$1:$B$6230,0)),"",INDIRECT("'SorP'!$A$"&amp;MATCH($J1460,SorP!$B$1:$B$6230,0))))</f>
        <v/>
      </c>
      <c r="U1460" s="238"/>
      <c r="V1460" s="270" t="e">
        <f>IF(C1460="",NA(),MATCH($B1460&amp;$C1460,'Smelter Look-up'!$J:$J,0))</f>
        <v>#N/A</v>
      </c>
      <c r="W1460" s="271"/>
      <c r="X1460" s="271">
        <f t="shared" ca="1" si="139"/>
        <v>0</v>
      </c>
      <c r="Y1460" s="271"/>
      <c r="Z1460" s="271"/>
      <c r="AB1460" s="273" t="str">
        <f t="shared" si="140"/>
        <v/>
      </c>
    </row>
    <row r="1461" spans="1:28" s="272" customFormat="1" ht="20">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ca="1" si="138"/>
        <v/>
      </c>
      <c r="T1461" s="222" t="str">
        <f ca="1">IF(B1461="","",IF(ISERROR(MATCH($J1461,SorP!$B$1:$B$6230,0)),"",INDIRECT("'SorP'!$A$"&amp;MATCH($J1461,SorP!$B$1:$B$6230,0))))</f>
        <v/>
      </c>
      <c r="U1461" s="238"/>
      <c r="V1461" s="270" t="e">
        <f>IF(C1461="",NA(),MATCH($B1461&amp;$C1461,'Smelter Look-up'!$J:$J,0))</f>
        <v>#N/A</v>
      </c>
      <c r="W1461" s="271"/>
      <c r="X1461" s="271">
        <f t="shared" ca="1" si="139"/>
        <v>0</v>
      </c>
      <c r="Y1461" s="271"/>
      <c r="Z1461" s="271"/>
      <c r="AB1461" s="273" t="str">
        <f t="shared" si="140"/>
        <v/>
      </c>
    </row>
    <row r="1462" spans="1:28" s="272" customFormat="1" ht="20">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ca="1" si="138"/>
        <v/>
      </c>
      <c r="T1462" s="222" t="str">
        <f ca="1">IF(B1462="","",IF(ISERROR(MATCH($J1462,SorP!$B$1:$B$6230,0)),"",INDIRECT("'SorP'!$A$"&amp;MATCH($J1462,SorP!$B$1:$B$6230,0))))</f>
        <v/>
      </c>
      <c r="U1462" s="238"/>
      <c r="V1462" s="270" t="e">
        <f>IF(C1462="",NA(),MATCH($B1462&amp;$C1462,'Smelter Look-up'!$J:$J,0))</f>
        <v>#N/A</v>
      </c>
      <c r="W1462" s="271"/>
      <c r="X1462" s="271">
        <f t="shared" ca="1" si="139"/>
        <v>0</v>
      </c>
      <c r="Y1462" s="271"/>
      <c r="Z1462" s="271"/>
      <c r="AB1462" s="273" t="str">
        <f t="shared" si="140"/>
        <v/>
      </c>
    </row>
    <row r="1463" spans="1:28" s="272" customFormat="1" ht="20">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ca="1" si="138"/>
        <v/>
      </c>
      <c r="T1463" s="222" t="str">
        <f ca="1">IF(B1463="","",IF(ISERROR(MATCH($J1463,SorP!$B$1:$B$6230,0)),"",INDIRECT("'SorP'!$A$"&amp;MATCH($J1463,SorP!$B$1:$B$6230,0))))</f>
        <v/>
      </c>
      <c r="U1463" s="238"/>
      <c r="V1463" s="270" t="e">
        <f>IF(C1463="",NA(),MATCH($B1463&amp;$C1463,'Smelter Look-up'!$J:$J,0))</f>
        <v>#N/A</v>
      </c>
      <c r="W1463" s="271"/>
      <c r="X1463" s="271">
        <f t="shared" ca="1" si="139"/>
        <v>0</v>
      </c>
      <c r="Y1463" s="271"/>
      <c r="Z1463" s="271"/>
      <c r="AB1463" s="273" t="str">
        <f t="shared" si="140"/>
        <v/>
      </c>
    </row>
    <row r="1464" spans="1:28" s="272" customFormat="1" ht="20">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138"/>
        <v/>
      </c>
      <c r="T1464" s="222" t="str">
        <f ca="1">IF(B1464="","",IF(ISERROR(MATCH($J1464,SorP!$B$1:$B$6230,0)),"",INDIRECT("'SorP'!$A$"&amp;MATCH($J1464,SorP!$B$1:$B$6230,0))))</f>
        <v/>
      </c>
      <c r="U1464" s="238"/>
      <c r="V1464" s="270" t="e">
        <f>IF(C1464="",NA(),MATCH($B1464&amp;$C1464,'Smelter Look-up'!$J:$J,0))</f>
        <v>#N/A</v>
      </c>
      <c r="W1464" s="271"/>
      <c r="X1464" s="271">
        <f t="shared" ca="1" si="139"/>
        <v>0</v>
      </c>
      <c r="Y1464" s="271"/>
      <c r="Z1464" s="271"/>
      <c r="AB1464" s="273" t="str">
        <f t="shared" si="140"/>
        <v/>
      </c>
    </row>
    <row r="1465" spans="1:28" s="272" customFormat="1" ht="20">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138"/>
        <v/>
      </c>
      <c r="T1465" s="222" t="str">
        <f ca="1">IF(B1465="","",IF(ISERROR(MATCH($J1465,SorP!$B$1:$B$6230,0)),"",INDIRECT("'SorP'!$A$"&amp;MATCH($J1465,SorP!$B$1:$B$6230,0))))</f>
        <v/>
      </c>
      <c r="U1465" s="238"/>
      <c r="V1465" s="270" t="e">
        <f>IF(C1465="",NA(),MATCH($B1465&amp;$C1465,'Smelter Look-up'!$J:$J,0))</f>
        <v>#N/A</v>
      </c>
      <c r="W1465" s="271"/>
      <c r="X1465" s="271">
        <f t="shared" ca="1" si="139"/>
        <v>0</v>
      </c>
      <c r="Y1465" s="271"/>
      <c r="Z1465" s="271"/>
      <c r="AB1465" s="273" t="str">
        <f t="shared" si="140"/>
        <v/>
      </c>
    </row>
    <row r="1466" spans="1:28" s="272" customFormat="1" ht="20">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ref="S1466" ca="1" si="141">IF(B1466="","",IF(ISERROR(MATCH($E1466,CL,0)),"Unknown",INDIRECT("'C'!$A$"&amp;MATCH($E1466,CL,0)+1)))</f>
        <v/>
      </c>
      <c r="T1466" s="222" t="str">
        <f ca="1">IF(B1466="","",IF(ISERROR(MATCH($J1466,SorP!$B$1:$B$6230,0)),"",INDIRECT("'SorP'!$A$"&amp;MATCH($J1466,SorP!$B$1:$B$6230,0))))</f>
        <v/>
      </c>
      <c r="U1466" s="238"/>
      <c r="V1466" s="270" t="e">
        <f>IF(C1466="",NA(),MATCH($B1466&amp;$C1466,'Smelter Look-up'!$J:$J,0))</f>
        <v>#N/A</v>
      </c>
      <c r="W1466" s="271"/>
      <c r="X1466" s="271">
        <f t="shared" ref="X1466" ca="1" si="142">IF(AND(C1466="Smelter not listed",OR(LEN(D1466)=0,LEN(E1466)=0)),1,0)</f>
        <v>0</v>
      </c>
      <c r="Y1466" s="271"/>
      <c r="Z1466" s="271"/>
      <c r="AB1466" s="273" t="str">
        <f t="shared" ref="AB1466" si="143">B1466&amp;C1466</f>
        <v/>
      </c>
    </row>
    <row r="1467" spans="1:28" s="272" customFormat="1" ht="20">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t="shared" ref="S1467:S1498" ca="1" si="144">IF(B1467="","",IF(ISERROR(MATCH($E1467,CL,0)),"Unknown",INDIRECT("'C'!$A$"&amp;MATCH($E1467,CL,0)+1)))</f>
        <v/>
      </c>
      <c r="T1467" s="222" t="str">
        <f ca="1">IF(B1467="","",IF(ISERROR(MATCH($J1467,SorP!$B$1:$B$6230,0)),"",INDIRECT("'SorP'!$A$"&amp;MATCH($J1467,SorP!$B$1:$B$6230,0))))</f>
        <v/>
      </c>
      <c r="U1467" s="238"/>
      <c r="V1467" s="270" t="e">
        <f>IF(C1467="",NA(),MATCH($B1467&amp;$C1467,'Smelter Look-up'!$J:$J,0))</f>
        <v>#N/A</v>
      </c>
      <c r="W1467" s="271"/>
      <c r="X1467" s="271">
        <f t="shared" ref="X1467:X1498" ca="1" si="145">IF(AND(C1467="Smelter not listed",OR(LEN(D1467)=0,LEN(E1467)=0)),1,0)</f>
        <v>0</v>
      </c>
      <c r="Y1467" s="271"/>
      <c r="Z1467" s="271"/>
      <c r="AB1467" s="273" t="str">
        <f t="shared" ref="AB1467:AB1498" si="146">B1467&amp;C1467</f>
        <v/>
      </c>
    </row>
    <row r="1468" spans="1:28" s="272" customFormat="1" ht="20">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ca="1" si="144"/>
        <v/>
      </c>
      <c r="T1468" s="222" t="str">
        <f ca="1">IF(B1468="","",IF(ISERROR(MATCH($J1468,SorP!$B$1:$B$6230,0)),"",INDIRECT("'SorP'!$A$"&amp;MATCH($J1468,SorP!$B$1:$B$6230,0))))</f>
        <v/>
      </c>
      <c r="U1468" s="238"/>
      <c r="V1468" s="270" t="e">
        <f>IF(C1468="",NA(),MATCH($B1468&amp;$C1468,'Smelter Look-up'!$J:$J,0))</f>
        <v>#N/A</v>
      </c>
      <c r="W1468" s="271"/>
      <c r="X1468" s="271">
        <f t="shared" ca="1" si="145"/>
        <v>0</v>
      </c>
      <c r="Y1468" s="271"/>
      <c r="Z1468" s="271"/>
      <c r="AB1468" s="273" t="str">
        <f t="shared" si="146"/>
        <v/>
      </c>
    </row>
    <row r="1469" spans="1:28" s="272" customFormat="1" ht="20">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144"/>
        <v/>
      </c>
      <c r="T1469" s="222" t="str">
        <f ca="1">IF(B1469="","",IF(ISERROR(MATCH($J1469,SorP!$B$1:$B$6230,0)),"",INDIRECT("'SorP'!$A$"&amp;MATCH($J1469,SorP!$B$1:$B$6230,0))))</f>
        <v/>
      </c>
      <c r="U1469" s="238"/>
      <c r="V1469" s="270" t="e">
        <f>IF(C1469="",NA(),MATCH($B1469&amp;$C1469,'Smelter Look-up'!$J:$J,0))</f>
        <v>#N/A</v>
      </c>
      <c r="W1469" s="271"/>
      <c r="X1469" s="271">
        <f t="shared" ca="1" si="145"/>
        <v>0</v>
      </c>
      <c r="Y1469" s="271"/>
      <c r="Z1469" s="271"/>
      <c r="AB1469" s="273" t="str">
        <f t="shared" si="146"/>
        <v/>
      </c>
    </row>
    <row r="1470" spans="1:28" s="272" customFormat="1" ht="20">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144"/>
        <v/>
      </c>
      <c r="T1470" s="222" t="str">
        <f ca="1">IF(B1470="","",IF(ISERROR(MATCH($J1470,SorP!$B$1:$B$6230,0)),"",INDIRECT("'SorP'!$A$"&amp;MATCH($J1470,SorP!$B$1:$B$6230,0))))</f>
        <v/>
      </c>
      <c r="U1470" s="238"/>
      <c r="V1470" s="270" t="e">
        <f>IF(C1470="",NA(),MATCH($B1470&amp;$C1470,'Smelter Look-up'!$J:$J,0))</f>
        <v>#N/A</v>
      </c>
      <c r="W1470" s="271"/>
      <c r="X1470" s="271">
        <f t="shared" ca="1" si="145"/>
        <v>0</v>
      </c>
      <c r="Y1470" s="271"/>
      <c r="Z1470" s="271"/>
      <c r="AB1470" s="273" t="str">
        <f t="shared" si="146"/>
        <v/>
      </c>
    </row>
    <row r="1471" spans="1:28" s="272" customFormat="1" ht="20">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144"/>
        <v/>
      </c>
      <c r="T1471" s="222" t="str">
        <f ca="1">IF(B1471="","",IF(ISERROR(MATCH($J1471,SorP!$B$1:$B$6230,0)),"",INDIRECT("'SorP'!$A$"&amp;MATCH($J1471,SorP!$B$1:$B$6230,0))))</f>
        <v/>
      </c>
      <c r="U1471" s="238"/>
      <c r="V1471" s="270" t="e">
        <f>IF(C1471="",NA(),MATCH($B1471&amp;$C1471,'Smelter Look-up'!$J:$J,0))</f>
        <v>#N/A</v>
      </c>
      <c r="W1471" s="271"/>
      <c r="X1471" s="271">
        <f t="shared" ca="1" si="145"/>
        <v>0</v>
      </c>
      <c r="Y1471" s="271"/>
      <c r="Z1471" s="271"/>
      <c r="AB1471" s="273" t="str">
        <f t="shared" si="146"/>
        <v/>
      </c>
    </row>
    <row r="1472" spans="1:28" s="272" customFormat="1" ht="20">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144"/>
        <v/>
      </c>
      <c r="T1472" s="222" t="str">
        <f ca="1">IF(B1472="","",IF(ISERROR(MATCH($J1472,SorP!$B$1:$B$6230,0)),"",INDIRECT("'SorP'!$A$"&amp;MATCH($J1472,SorP!$B$1:$B$6230,0))))</f>
        <v/>
      </c>
      <c r="U1472" s="238"/>
      <c r="V1472" s="270" t="e">
        <f>IF(C1472="",NA(),MATCH($B1472&amp;$C1472,'Smelter Look-up'!$J:$J,0))</f>
        <v>#N/A</v>
      </c>
      <c r="W1472" s="271"/>
      <c r="X1472" s="271">
        <f t="shared" ca="1" si="145"/>
        <v>0</v>
      </c>
      <c r="Y1472" s="271"/>
      <c r="Z1472" s="271"/>
      <c r="AB1472" s="273" t="str">
        <f t="shared" si="146"/>
        <v/>
      </c>
    </row>
    <row r="1473" spans="1:28" s="272" customFormat="1" ht="20">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144"/>
        <v/>
      </c>
      <c r="T1473" s="222" t="str">
        <f ca="1">IF(B1473="","",IF(ISERROR(MATCH($J1473,SorP!$B$1:$B$6230,0)),"",INDIRECT("'SorP'!$A$"&amp;MATCH($J1473,SorP!$B$1:$B$6230,0))))</f>
        <v/>
      </c>
      <c r="U1473" s="238"/>
      <c r="V1473" s="270" t="e">
        <f>IF(C1473="",NA(),MATCH($B1473&amp;$C1473,'Smelter Look-up'!$J:$J,0))</f>
        <v>#N/A</v>
      </c>
      <c r="W1473" s="271"/>
      <c r="X1473" s="271">
        <f t="shared" ca="1" si="145"/>
        <v>0</v>
      </c>
      <c r="Y1473" s="271"/>
      <c r="Z1473" s="271"/>
      <c r="AB1473" s="273" t="str">
        <f t="shared" si="146"/>
        <v/>
      </c>
    </row>
    <row r="1474" spans="1:28" s="272" customFormat="1" ht="20">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144"/>
        <v/>
      </c>
      <c r="T1474" s="222" t="str">
        <f ca="1">IF(B1474="","",IF(ISERROR(MATCH($J1474,SorP!$B$1:$B$6230,0)),"",INDIRECT("'SorP'!$A$"&amp;MATCH($J1474,SorP!$B$1:$B$6230,0))))</f>
        <v/>
      </c>
      <c r="U1474" s="238"/>
      <c r="V1474" s="270" t="e">
        <f>IF(C1474="",NA(),MATCH($B1474&amp;$C1474,'Smelter Look-up'!$J:$J,0))</f>
        <v>#N/A</v>
      </c>
      <c r="W1474" s="271"/>
      <c r="X1474" s="271">
        <f t="shared" ca="1" si="145"/>
        <v>0</v>
      </c>
      <c r="Y1474" s="271"/>
      <c r="Z1474" s="271"/>
      <c r="AB1474" s="273" t="str">
        <f t="shared" si="146"/>
        <v/>
      </c>
    </row>
    <row r="1475" spans="1:28" s="272" customFormat="1" ht="20">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144"/>
        <v/>
      </c>
      <c r="T1475" s="222" t="str">
        <f ca="1">IF(B1475="","",IF(ISERROR(MATCH($J1475,SorP!$B$1:$B$6230,0)),"",INDIRECT("'SorP'!$A$"&amp;MATCH($J1475,SorP!$B$1:$B$6230,0))))</f>
        <v/>
      </c>
      <c r="U1475" s="238"/>
      <c r="V1475" s="270" t="e">
        <f>IF(C1475="",NA(),MATCH($B1475&amp;$C1475,'Smelter Look-up'!$J:$J,0))</f>
        <v>#N/A</v>
      </c>
      <c r="W1475" s="271"/>
      <c r="X1475" s="271">
        <f t="shared" ca="1" si="145"/>
        <v>0</v>
      </c>
      <c r="Y1475" s="271"/>
      <c r="Z1475" s="271"/>
      <c r="AB1475" s="273" t="str">
        <f t="shared" si="146"/>
        <v/>
      </c>
    </row>
    <row r="1476" spans="1:28" s="272" customFormat="1" ht="20">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144"/>
        <v/>
      </c>
      <c r="T1476" s="222" t="str">
        <f ca="1">IF(B1476="","",IF(ISERROR(MATCH($J1476,SorP!$B$1:$B$6230,0)),"",INDIRECT("'SorP'!$A$"&amp;MATCH($J1476,SorP!$B$1:$B$6230,0))))</f>
        <v/>
      </c>
      <c r="U1476" s="238"/>
      <c r="V1476" s="270" t="e">
        <f>IF(C1476="",NA(),MATCH($B1476&amp;$C1476,'Smelter Look-up'!$J:$J,0))</f>
        <v>#N/A</v>
      </c>
      <c r="W1476" s="271"/>
      <c r="X1476" s="271">
        <f t="shared" ca="1" si="145"/>
        <v>0</v>
      </c>
      <c r="Y1476" s="271"/>
      <c r="Z1476" s="271"/>
      <c r="AB1476" s="273" t="str">
        <f t="shared" si="146"/>
        <v/>
      </c>
    </row>
    <row r="1477" spans="1:28" s="272" customFormat="1" ht="20">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144"/>
        <v/>
      </c>
      <c r="T1477" s="222" t="str">
        <f ca="1">IF(B1477="","",IF(ISERROR(MATCH($J1477,SorP!$B$1:$B$6230,0)),"",INDIRECT("'SorP'!$A$"&amp;MATCH($J1477,SorP!$B$1:$B$6230,0))))</f>
        <v/>
      </c>
      <c r="U1477" s="238"/>
      <c r="V1477" s="270" t="e">
        <f>IF(C1477="",NA(),MATCH($B1477&amp;$C1477,'Smelter Look-up'!$J:$J,0))</f>
        <v>#N/A</v>
      </c>
      <c r="W1477" s="271"/>
      <c r="X1477" s="271">
        <f t="shared" ca="1" si="145"/>
        <v>0</v>
      </c>
      <c r="Y1477" s="271"/>
      <c r="Z1477" s="271"/>
      <c r="AB1477" s="273" t="str">
        <f t="shared" si="146"/>
        <v/>
      </c>
    </row>
    <row r="1478" spans="1:28" s="272" customFormat="1" ht="20">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144"/>
        <v/>
      </c>
      <c r="T1478" s="222" t="str">
        <f ca="1">IF(B1478="","",IF(ISERROR(MATCH($J1478,SorP!$B$1:$B$6230,0)),"",INDIRECT("'SorP'!$A$"&amp;MATCH($J1478,SorP!$B$1:$B$6230,0))))</f>
        <v/>
      </c>
      <c r="U1478" s="238"/>
      <c r="V1478" s="270" t="e">
        <f>IF(C1478="",NA(),MATCH($B1478&amp;$C1478,'Smelter Look-up'!$J:$J,0))</f>
        <v>#N/A</v>
      </c>
      <c r="W1478" s="271"/>
      <c r="X1478" s="271">
        <f t="shared" ca="1" si="145"/>
        <v>0</v>
      </c>
      <c r="Y1478" s="271"/>
      <c r="Z1478" s="271"/>
      <c r="AB1478" s="273" t="str">
        <f t="shared" si="146"/>
        <v/>
      </c>
    </row>
    <row r="1479" spans="1:28" s="272" customFormat="1" ht="20">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144"/>
        <v/>
      </c>
      <c r="T1479" s="222" t="str">
        <f ca="1">IF(B1479="","",IF(ISERROR(MATCH($J1479,SorP!$B$1:$B$6230,0)),"",INDIRECT("'SorP'!$A$"&amp;MATCH($J1479,SorP!$B$1:$B$6230,0))))</f>
        <v/>
      </c>
      <c r="U1479" s="238"/>
      <c r="V1479" s="270" t="e">
        <f>IF(C1479="",NA(),MATCH($B1479&amp;$C1479,'Smelter Look-up'!$J:$J,0))</f>
        <v>#N/A</v>
      </c>
      <c r="W1479" s="271"/>
      <c r="X1479" s="271">
        <f t="shared" ca="1" si="145"/>
        <v>0</v>
      </c>
      <c r="Y1479" s="271"/>
      <c r="Z1479" s="271"/>
      <c r="AB1479" s="273" t="str">
        <f t="shared" si="146"/>
        <v/>
      </c>
    </row>
    <row r="1480" spans="1:28" s="272" customFormat="1" ht="20">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144"/>
        <v/>
      </c>
      <c r="T1480" s="222" t="str">
        <f ca="1">IF(B1480="","",IF(ISERROR(MATCH($J1480,SorP!$B$1:$B$6230,0)),"",INDIRECT("'SorP'!$A$"&amp;MATCH($J1480,SorP!$B$1:$B$6230,0))))</f>
        <v/>
      </c>
      <c r="U1480" s="238"/>
      <c r="V1480" s="270" t="e">
        <f>IF(C1480="",NA(),MATCH($B1480&amp;$C1480,'Smelter Look-up'!$J:$J,0))</f>
        <v>#N/A</v>
      </c>
      <c r="W1480" s="271"/>
      <c r="X1480" s="271">
        <f t="shared" ca="1" si="145"/>
        <v>0</v>
      </c>
      <c r="Y1480" s="271"/>
      <c r="Z1480" s="271"/>
      <c r="AB1480" s="273" t="str">
        <f t="shared" si="146"/>
        <v/>
      </c>
    </row>
    <row r="1481" spans="1:28" s="272" customFormat="1" ht="20">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144"/>
        <v/>
      </c>
      <c r="T1481" s="222" t="str">
        <f ca="1">IF(B1481="","",IF(ISERROR(MATCH($J1481,SorP!$B$1:$B$6230,0)),"",INDIRECT("'SorP'!$A$"&amp;MATCH($J1481,SorP!$B$1:$B$6230,0))))</f>
        <v/>
      </c>
      <c r="U1481" s="238"/>
      <c r="V1481" s="270" t="e">
        <f>IF(C1481="",NA(),MATCH($B1481&amp;$C1481,'Smelter Look-up'!$J:$J,0))</f>
        <v>#N/A</v>
      </c>
      <c r="W1481" s="271"/>
      <c r="X1481" s="271">
        <f t="shared" ca="1" si="145"/>
        <v>0</v>
      </c>
      <c r="Y1481" s="271"/>
      <c r="Z1481" s="271"/>
      <c r="AB1481" s="273" t="str">
        <f t="shared" si="146"/>
        <v/>
      </c>
    </row>
    <row r="1482" spans="1:28" s="272" customFormat="1" ht="20">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144"/>
        <v/>
      </c>
      <c r="T1482" s="222" t="str">
        <f ca="1">IF(B1482="","",IF(ISERROR(MATCH($J1482,SorP!$B$1:$B$6230,0)),"",INDIRECT("'SorP'!$A$"&amp;MATCH($J1482,SorP!$B$1:$B$6230,0))))</f>
        <v/>
      </c>
      <c r="U1482" s="238"/>
      <c r="V1482" s="270" t="e">
        <f>IF(C1482="",NA(),MATCH($B1482&amp;$C1482,'Smelter Look-up'!$J:$J,0))</f>
        <v>#N/A</v>
      </c>
      <c r="W1482" s="271"/>
      <c r="X1482" s="271">
        <f t="shared" ca="1" si="145"/>
        <v>0</v>
      </c>
      <c r="Y1482" s="271"/>
      <c r="Z1482" s="271"/>
      <c r="AB1482" s="273" t="str">
        <f t="shared" si="146"/>
        <v/>
      </c>
    </row>
    <row r="1483" spans="1:28" s="272" customFormat="1" ht="20">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144"/>
        <v/>
      </c>
      <c r="T1483" s="222" t="str">
        <f ca="1">IF(B1483="","",IF(ISERROR(MATCH($J1483,SorP!$B$1:$B$6230,0)),"",INDIRECT("'SorP'!$A$"&amp;MATCH($J1483,SorP!$B$1:$B$6230,0))))</f>
        <v/>
      </c>
      <c r="U1483" s="238"/>
      <c r="V1483" s="270" t="e">
        <f>IF(C1483="",NA(),MATCH($B1483&amp;$C1483,'Smelter Look-up'!$J:$J,0))</f>
        <v>#N/A</v>
      </c>
      <c r="W1483" s="271"/>
      <c r="X1483" s="271">
        <f t="shared" ca="1" si="145"/>
        <v>0</v>
      </c>
      <c r="Y1483" s="271"/>
      <c r="Z1483" s="271"/>
      <c r="AB1483" s="273" t="str">
        <f t="shared" si="146"/>
        <v/>
      </c>
    </row>
    <row r="1484" spans="1:28" s="272" customFormat="1" ht="20">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144"/>
        <v/>
      </c>
      <c r="T1484" s="222" t="str">
        <f ca="1">IF(B1484="","",IF(ISERROR(MATCH($J1484,SorP!$B$1:$B$6230,0)),"",INDIRECT("'SorP'!$A$"&amp;MATCH($J1484,SorP!$B$1:$B$6230,0))))</f>
        <v/>
      </c>
      <c r="U1484" s="238"/>
      <c r="V1484" s="270" t="e">
        <f>IF(C1484="",NA(),MATCH($B1484&amp;$C1484,'Smelter Look-up'!$J:$J,0))</f>
        <v>#N/A</v>
      </c>
      <c r="W1484" s="271"/>
      <c r="X1484" s="271">
        <f t="shared" ca="1" si="145"/>
        <v>0</v>
      </c>
      <c r="Y1484" s="271"/>
      <c r="Z1484" s="271"/>
      <c r="AB1484" s="273" t="str">
        <f t="shared" si="146"/>
        <v/>
      </c>
    </row>
    <row r="1485" spans="1:28" s="272" customFormat="1" ht="20">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144"/>
        <v/>
      </c>
      <c r="T1485" s="222" t="str">
        <f ca="1">IF(B1485="","",IF(ISERROR(MATCH($J1485,SorP!$B$1:$B$6230,0)),"",INDIRECT("'SorP'!$A$"&amp;MATCH($J1485,SorP!$B$1:$B$6230,0))))</f>
        <v/>
      </c>
      <c r="U1485" s="238"/>
      <c r="V1485" s="270" t="e">
        <f>IF(C1485="",NA(),MATCH($B1485&amp;$C1485,'Smelter Look-up'!$J:$J,0))</f>
        <v>#N/A</v>
      </c>
      <c r="W1485" s="271"/>
      <c r="X1485" s="271">
        <f t="shared" ca="1" si="145"/>
        <v>0</v>
      </c>
      <c r="Y1485" s="271"/>
      <c r="Z1485" s="271"/>
      <c r="AB1485" s="273" t="str">
        <f t="shared" si="146"/>
        <v/>
      </c>
    </row>
    <row r="1486" spans="1:28" s="272" customFormat="1" ht="20">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144"/>
        <v/>
      </c>
      <c r="T1486" s="222" t="str">
        <f ca="1">IF(B1486="","",IF(ISERROR(MATCH($J1486,SorP!$B$1:$B$6230,0)),"",INDIRECT("'SorP'!$A$"&amp;MATCH($J1486,SorP!$B$1:$B$6230,0))))</f>
        <v/>
      </c>
      <c r="U1486" s="238"/>
      <c r="V1486" s="270" t="e">
        <f>IF(C1486="",NA(),MATCH($B1486&amp;$C1486,'Smelter Look-up'!$J:$J,0))</f>
        <v>#N/A</v>
      </c>
      <c r="W1486" s="271"/>
      <c r="X1486" s="271">
        <f t="shared" ca="1" si="145"/>
        <v>0</v>
      </c>
      <c r="Y1486" s="271"/>
      <c r="Z1486" s="271"/>
      <c r="AB1486" s="273" t="str">
        <f t="shared" si="146"/>
        <v/>
      </c>
    </row>
    <row r="1487" spans="1:28" s="272" customFormat="1" ht="20">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144"/>
        <v/>
      </c>
      <c r="T1487" s="222" t="str">
        <f ca="1">IF(B1487="","",IF(ISERROR(MATCH($J1487,SorP!$B$1:$B$6230,0)),"",INDIRECT("'SorP'!$A$"&amp;MATCH($J1487,SorP!$B$1:$B$6230,0))))</f>
        <v/>
      </c>
      <c r="U1487" s="238"/>
      <c r="V1487" s="270" t="e">
        <f>IF(C1487="",NA(),MATCH($B1487&amp;$C1487,'Smelter Look-up'!$J:$J,0))</f>
        <v>#N/A</v>
      </c>
      <c r="W1487" s="271"/>
      <c r="X1487" s="271">
        <f t="shared" ca="1" si="145"/>
        <v>0</v>
      </c>
      <c r="Y1487" s="271"/>
      <c r="Z1487" s="271"/>
      <c r="AB1487" s="273" t="str">
        <f t="shared" si="146"/>
        <v/>
      </c>
    </row>
    <row r="1488" spans="1:28" s="272" customFormat="1" ht="20">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144"/>
        <v/>
      </c>
      <c r="T1488" s="222" t="str">
        <f ca="1">IF(B1488="","",IF(ISERROR(MATCH($J1488,SorP!$B$1:$B$6230,0)),"",INDIRECT("'SorP'!$A$"&amp;MATCH($J1488,SorP!$B$1:$B$6230,0))))</f>
        <v/>
      </c>
      <c r="U1488" s="238"/>
      <c r="V1488" s="270" t="e">
        <f>IF(C1488="",NA(),MATCH($B1488&amp;$C1488,'Smelter Look-up'!$J:$J,0))</f>
        <v>#N/A</v>
      </c>
      <c r="W1488" s="271"/>
      <c r="X1488" s="271">
        <f t="shared" ca="1" si="145"/>
        <v>0</v>
      </c>
      <c r="Y1488" s="271"/>
      <c r="Z1488" s="271"/>
      <c r="AB1488" s="273" t="str">
        <f t="shared" si="146"/>
        <v/>
      </c>
    </row>
    <row r="1489" spans="1:28" s="272" customFormat="1" ht="20">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ca="1" si="144"/>
        <v/>
      </c>
      <c r="T1489" s="222" t="str">
        <f ca="1">IF(B1489="","",IF(ISERROR(MATCH($J1489,SorP!$B$1:$B$6230,0)),"",INDIRECT("'SorP'!$A$"&amp;MATCH($J1489,SorP!$B$1:$B$6230,0))))</f>
        <v/>
      </c>
      <c r="U1489" s="238"/>
      <c r="V1489" s="270" t="e">
        <f>IF(C1489="",NA(),MATCH($B1489&amp;$C1489,'Smelter Look-up'!$J:$J,0))</f>
        <v>#N/A</v>
      </c>
      <c r="W1489" s="271"/>
      <c r="X1489" s="271">
        <f t="shared" ca="1" si="145"/>
        <v>0</v>
      </c>
      <c r="Y1489" s="271"/>
      <c r="Z1489" s="271"/>
      <c r="AB1489" s="273" t="str">
        <f t="shared" si="146"/>
        <v/>
      </c>
    </row>
    <row r="1490" spans="1:28" s="272" customFormat="1" ht="20">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ca="1" si="144"/>
        <v/>
      </c>
      <c r="T1490" s="222" t="str">
        <f ca="1">IF(B1490="","",IF(ISERROR(MATCH($J1490,SorP!$B$1:$B$6230,0)),"",INDIRECT("'SorP'!$A$"&amp;MATCH($J1490,SorP!$B$1:$B$6230,0))))</f>
        <v/>
      </c>
      <c r="U1490" s="238"/>
      <c r="V1490" s="270" t="e">
        <f>IF(C1490="",NA(),MATCH($B1490&amp;$C1490,'Smelter Look-up'!$J:$J,0))</f>
        <v>#N/A</v>
      </c>
      <c r="W1490" s="271"/>
      <c r="X1490" s="271">
        <f t="shared" ca="1" si="145"/>
        <v>0</v>
      </c>
      <c r="Y1490" s="271"/>
      <c r="Z1490" s="271"/>
      <c r="AB1490" s="273" t="str">
        <f t="shared" si="146"/>
        <v/>
      </c>
    </row>
    <row r="1491" spans="1:28" s="272" customFormat="1" ht="20">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144"/>
        <v/>
      </c>
      <c r="T1491" s="222" t="str">
        <f ca="1">IF(B1491="","",IF(ISERROR(MATCH($J1491,SorP!$B$1:$B$6230,0)),"",INDIRECT("'SorP'!$A$"&amp;MATCH($J1491,SorP!$B$1:$B$6230,0))))</f>
        <v/>
      </c>
      <c r="U1491" s="238"/>
      <c r="V1491" s="270" t="e">
        <f>IF(C1491="",NA(),MATCH($B1491&amp;$C1491,'Smelter Look-up'!$J:$J,0))</f>
        <v>#N/A</v>
      </c>
      <c r="W1491" s="271"/>
      <c r="X1491" s="271">
        <f t="shared" ca="1" si="145"/>
        <v>0</v>
      </c>
      <c r="Y1491" s="271"/>
      <c r="Z1491" s="271"/>
      <c r="AB1491" s="273" t="str">
        <f t="shared" si="146"/>
        <v/>
      </c>
    </row>
    <row r="1492" spans="1:28" s="272" customFormat="1" ht="20">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144"/>
        <v/>
      </c>
      <c r="T1492" s="222" t="str">
        <f ca="1">IF(B1492="","",IF(ISERROR(MATCH($J1492,SorP!$B$1:$B$6230,0)),"",INDIRECT("'SorP'!$A$"&amp;MATCH($J1492,SorP!$B$1:$B$6230,0))))</f>
        <v/>
      </c>
      <c r="U1492" s="238"/>
      <c r="V1492" s="270" t="e">
        <f>IF(C1492="",NA(),MATCH($B1492&amp;$C1492,'Smelter Look-up'!$J:$J,0))</f>
        <v>#N/A</v>
      </c>
      <c r="W1492" s="271"/>
      <c r="X1492" s="271">
        <f t="shared" ca="1" si="145"/>
        <v>0</v>
      </c>
      <c r="Y1492" s="271"/>
      <c r="Z1492" s="271"/>
      <c r="AB1492" s="273" t="str">
        <f t="shared" si="146"/>
        <v/>
      </c>
    </row>
    <row r="1493" spans="1:28" s="272" customFormat="1" ht="20">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ca="1" si="144"/>
        <v/>
      </c>
      <c r="T1493" s="222" t="str">
        <f ca="1">IF(B1493="","",IF(ISERROR(MATCH($J1493,SorP!$B$1:$B$6230,0)),"",INDIRECT("'SorP'!$A$"&amp;MATCH($J1493,SorP!$B$1:$B$6230,0))))</f>
        <v/>
      </c>
      <c r="U1493" s="238"/>
      <c r="V1493" s="270" t="e">
        <f>IF(C1493="",NA(),MATCH($B1493&amp;$C1493,'Smelter Look-up'!$J:$J,0))</f>
        <v>#N/A</v>
      </c>
      <c r="W1493" s="271"/>
      <c r="X1493" s="271">
        <f t="shared" ca="1" si="145"/>
        <v>0</v>
      </c>
      <c r="Y1493" s="271"/>
      <c r="Z1493" s="271"/>
      <c r="AB1493" s="273" t="str">
        <f t="shared" si="146"/>
        <v/>
      </c>
    </row>
    <row r="1494" spans="1:28" s="272" customFormat="1" ht="20">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144"/>
        <v/>
      </c>
      <c r="T1494" s="222" t="str">
        <f ca="1">IF(B1494="","",IF(ISERROR(MATCH($J1494,SorP!$B$1:$B$6230,0)),"",INDIRECT("'SorP'!$A$"&amp;MATCH($J1494,SorP!$B$1:$B$6230,0))))</f>
        <v/>
      </c>
      <c r="U1494" s="238"/>
      <c r="V1494" s="270" t="e">
        <f>IF(C1494="",NA(),MATCH($B1494&amp;$C1494,'Smelter Look-up'!$J:$J,0))</f>
        <v>#N/A</v>
      </c>
      <c r="W1494" s="271"/>
      <c r="X1494" s="271">
        <f t="shared" ca="1" si="145"/>
        <v>0</v>
      </c>
      <c r="Y1494" s="271"/>
      <c r="Z1494" s="271"/>
      <c r="AB1494" s="273" t="str">
        <f t="shared" si="146"/>
        <v/>
      </c>
    </row>
    <row r="1495" spans="1:28" s="272" customFormat="1" ht="20">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ca="1" si="144"/>
        <v/>
      </c>
      <c r="T1495" s="222" t="str">
        <f ca="1">IF(B1495="","",IF(ISERROR(MATCH($J1495,SorP!$B$1:$B$6230,0)),"",INDIRECT("'SorP'!$A$"&amp;MATCH($J1495,SorP!$B$1:$B$6230,0))))</f>
        <v/>
      </c>
      <c r="U1495" s="238"/>
      <c r="V1495" s="270" t="e">
        <f>IF(C1495="",NA(),MATCH($B1495&amp;$C1495,'Smelter Look-up'!$J:$J,0))</f>
        <v>#N/A</v>
      </c>
      <c r="W1495" s="271"/>
      <c r="X1495" s="271">
        <f t="shared" ca="1" si="145"/>
        <v>0</v>
      </c>
      <c r="Y1495" s="271"/>
      <c r="Z1495" s="271"/>
      <c r="AB1495" s="273" t="str">
        <f t="shared" si="146"/>
        <v/>
      </c>
    </row>
    <row r="1496" spans="1:28" s="272" customFormat="1" ht="20">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144"/>
        <v/>
      </c>
      <c r="T1496" s="222" t="str">
        <f ca="1">IF(B1496="","",IF(ISERROR(MATCH($J1496,SorP!$B$1:$B$6230,0)),"",INDIRECT("'SorP'!$A$"&amp;MATCH($J1496,SorP!$B$1:$B$6230,0))))</f>
        <v/>
      </c>
      <c r="U1496" s="238"/>
      <c r="V1496" s="270" t="e">
        <f>IF(C1496="",NA(),MATCH($B1496&amp;$C1496,'Smelter Look-up'!$J:$J,0))</f>
        <v>#N/A</v>
      </c>
      <c r="W1496" s="271"/>
      <c r="X1496" s="271">
        <f t="shared" ca="1" si="145"/>
        <v>0</v>
      </c>
      <c r="Y1496" s="271"/>
      <c r="Z1496" s="271"/>
      <c r="AB1496" s="273" t="str">
        <f t="shared" si="146"/>
        <v/>
      </c>
    </row>
    <row r="1497" spans="1:28" s="272" customFormat="1" ht="20">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144"/>
        <v/>
      </c>
      <c r="T1497" s="222" t="str">
        <f ca="1">IF(B1497="","",IF(ISERROR(MATCH($J1497,SorP!$B$1:$B$6230,0)),"",INDIRECT("'SorP'!$A$"&amp;MATCH($J1497,SorP!$B$1:$B$6230,0))))</f>
        <v/>
      </c>
      <c r="U1497" s="238"/>
      <c r="V1497" s="270" t="e">
        <f>IF(C1497="",NA(),MATCH($B1497&amp;$C1497,'Smelter Look-up'!$J:$J,0))</f>
        <v>#N/A</v>
      </c>
      <c r="W1497" s="271"/>
      <c r="X1497" s="271">
        <f t="shared" ca="1" si="145"/>
        <v>0</v>
      </c>
      <c r="Y1497" s="271"/>
      <c r="Z1497" s="271"/>
      <c r="AB1497" s="273" t="str">
        <f t="shared" si="146"/>
        <v/>
      </c>
    </row>
    <row r="1498" spans="1:28" s="272" customFormat="1" ht="20">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144"/>
        <v/>
      </c>
      <c r="T1498" s="222" t="str">
        <f ca="1">IF(B1498="","",IF(ISERROR(MATCH($J1498,SorP!$B$1:$B$6230,0)),"",INDIRECT("'SorP'!$A$"&amp;MATCH($J1498,SorP!$B$1:$B$6230,0))))</f>
        <v/>
      </c>
      <c r="U1498" s="238"/>
      <c r="V1498" s="270" t="e">
        <f>IF(C1498="",NA(),MATCH($B1498&amp;$C1498,'Smelter Look-up'!$J:$J,0))</f>
        <v>#N/A</v>
      </c>
      <c r="W1498" s="271"/>
      <c r="X1498" s="271">
        <f t="shared" ca="1" si="145"/>
        <v>0</v>
      </c>
      <c r="Y1498" s="271"/>
      <c r="Z1498" s="271"/>
      <c r="AB1498" s="273" t="str">
        <f t="shared" si="146"/>
        <v/>
      </c>
    </row>
    <row r="1499" spans="1:28" s="272" customFormat="1" ht="20">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ref="S1499:S1529" ca="1" si="147">IF(B1499="","",IF(ISERROR(MATCH($E1499,CL,0)),"Unknown",INDIRECT("'C'!$A$"&amp;MATCH($E1499,CL,0)+1)))</f>
        <v/>
      </c>
      <c r="T1499" s="222" t="str">
        <f ca="1">IF(B1499="","",IF(ISERROR(MATCH($J1499,SorP!$B$1:$B$6230,0)),"",INDIRECT("'SorP'!$A$"&amp;MATCH($J1499,SorP!$B$1:$B$6230,0))))</f>
        <v/>
      </c>
      <c r="U1499" s="238"/>
      <c r="V1499" s="270" t="e">
        <f>IF(C1499="",NA(),MATCH($B1499&amp;$C1499,'Smelter Look-up'!$J:$J,0))</f>
        <v>#N/A</v>
      </c>
      <c r="W1499" s="271"/>
      <c r="X1499" s="271">
        <f t="shared" ref="X1499:X1529" ca="1" si="148">IF(AND(C1499="Smelter not listed",OR(LEN(D1499)=0,LEN(E1499)=0)),1,0)</f>
        <v>0</v>
      </c>
      <c r="Y1499" s="271"/>
      <c r="Z1499" s="271"/>
      <c r="AB1499" s="273" t="str">
        <f t="shared" ref="AB1499:AB1529" si="149">B1499&amp;C1499</f>
        <v/>
      </c>
    </row>
    <row r="1500" spans="1:28" s="272" customFormat="1" ht="20">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ca="1" si="147"/>
        <v/>
      </c>
      <c r="T1500" s="222" t="str">
        <f ca="1">IF(B1500="","",IF(ISERROR(MATCH($J1500,SorP!$B$1:$B$6230,0)),"",INDIRECT("'SorP'!$A$"&amp;MATCH($J1500,SorP!$B$1:$B$6230,0))))</f>
        <v/>
      </c>
      <c r="U1500" s="238"/>
      <c r="V1500" s="270" t="e">
        <f>IF(C1500="",NA(),MATCH($B1500&amp;$C1500,'Smelter Look-up'!$J:$J,0))</f>
        <v>#N/A</v>
      </c>
      <c r="W1500" s="271"/>
      <c r="X1500" s="271">
        <f t="shared" ca="1" si="148"/>
        <v>0</v>
      </c>
      <c r="Y1500" s="271"/>
      <c r="Z1500" s="271"/>
      <c r="AB1500" s="273" t="str">
        <f t="shared" si="149"/>
        <v/>
      </c>
    </row>
    <row r="1501" spans="1:28" s="272" customFormat="1" ht="20">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147"/>
        <v/>
      </c>
      <c r="T1501" s="222" t="str">
        <f ca="1">IF(B1501="","",IF(ISERROR(MATCH($J1501,SorP!$B$1:$B$6230,0)),"",INDIRECT("'SorP'!$A$"&amp;MATCH($J1501,SorP!$B$1:$B$6230,0))))</f>
        <v/>
      </c>
      <c r="U1501" s="238"/>
      <c r="V1501" s="270" t="e">
        <f>IF(C1501="",NA(),MATCH($B1501&amp;$C1501,'Smelter Look-up'!$J:$J,0))</f>
        <v>#N/A</v>
      </c>
      <c r="W1501" s="271"/>
      <c r="X1501" s="271">
        <f t="shared" ca="1" si="148"/>
        <v>0</v>
      </c>
      <c r="Y1501" s="271"/>
      <c r="Z1501" s="271"/>
      <c r="AB1501" s="273" t="str">
        <f t="shared" si="149"/>
        <v/>
      </c>
    </row>
    <row r="1502" spans="1:28" s="272" customFormat="1" ht="20">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147"/>
        <v/>
      </c>
      <c r="T1502" s="222" t="str">
        <f ca="1">IF(B1502="","",IF(ISERROR(MATCH($J1502,SorP!$B$1:$B$6230,0)),"",INDIRECT("'SorP'!$A$"&amp;MATCH($J1502,SorP!$B$1:$B$6230,0))))</f>
        <v/>
      </c>
      <c r="U1502" s="238"/>
      <c r="V1502" s="270" t="e">
        <f>IF(C1502="",NA(),MATCH($B1502&amp;$C1502,'Smelter Look-up'!$J:$J,0))</f>
        <v>#N/A</v>
      </c>
      <c r="W1502" s="271"/>
      <c r="X1502" s="271">
        <f t="shared" ca="1" si="148"/>
        <v>0</v>
      </c>
      <c r="Y1502" s="271"/>
      <c r="Z1502" s="271"/>
      <c r="AB1502" s="273" t="str">
        <f t="shared" si="149"/>
        <v/>
      </c>
    </row>
    <row r="1503" spans="1:28" s="272" customFormat="1" ht="20">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147"/>
        <v/>
      </c>
      <c r="T1503" s="222" t="str">
        <f ca="1">IF(B1503="","",IF(ISERROR(MATCH($J1503,SorP!$B$1:$B$6230,0)),"",INDIRECT("'SorP'!$A$"&amp;MATCH($J1503,SorP!$B$1:$B$6230,0))))</f>
        <v/>
      </c>
      <c r="U1503" s="238"/>
      <c r="V1503" s="270" t="e">
        <f>IF(C1503="",NA(),MATCH($B1503&amp;$C1503,'Smelter Look-up'!$J:$J,0))</f>
        <v>#N/A</v>
      </c>
      <c r="W1503" s="271"/>
      <c r="X1503" s="271">
        <f t="shared" ca="1" si="148"/>
        <v>0</v>
      </c>
      <c r="Y1503" s="271"/>
      <c r="Z1503" s="271"/>
      <c r="AB1503" s="273" t="str">
        <f t="shared" si="149"/>
        <v/>
      </c>
    </row>
    <row r="1504" spans="1:28" s="272" customFormat="1" ht="20">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147"/>
        <v/>
      </c>
      <c r="T1504" s="222" t="str">
        <f ca="1">IF(B1504="","",IF(ISERROR(MATCH($J1504,SorP!$B$1:$B$6230,0)),"",INDIRECT("'SorP'!$A$"&amp;MATCH($J1504,SorP!$B$1:$B$6230,0))))</f>
        <v/>
      </c>
      <c r="U1504" s="238"/>
      <c r="V1504" s="270" t="e">
        <f>IF(C1504="",NA(),MATCH($B1504&amp;$C1504,'Smelter Look-up'!$J:$J,0))</f>
        <v>#N/A</v>
      </c>
      <c r="W1504" s="271"/>
      <c r="X1504" s="271">
        <f t="shared" ca="1" si="148"/>
        <v>0</v>
      </c>
      <c r="Y1504" s="271"/>
      <c r="Z1504" s="271"/>
      <c r="AB1504" s="273" t="str">
        <f t="shared" si="149"/>
        <v/>
      </c>
    </row>
    <row r="1505" spans="1:28" s="272" customFormat="1" ht="20">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147"/>
        <v/>
      </c>
      <c r="T1505" s="222" t="str">
        <f ca="1">IF(B1505="","",IF(ISERROR(MATCH($J1505,SorP!$B$1:$B$6230,0)),"",INDIRECT("'SorP'!$A$"&amp;MATCH($J1505,SorP!$B$1:$B$6230,0))))</f>
        <v/>
      </c>
      <c r="U1505" s="238"/>
      <c r="V1505" s="270" t="e">
        <f>IF(C1505="",NA(),MATCH($B1505&amp;$C1505,'Smelter Look-up'!$J:$J,0))</f>
        <v>#N/A</v>
      </c>
      <c r="W1505" s="271"/>
      <c r="X1505" s="271">
        <f t="shared" ca="1" si="148"/>
        <v>0</v>
      </c>
      <c r="Y1505" s="271"/>
      <c r="Z1505" s="271"/>
      <c r="AB1505" s="273" t="str">
        <f t="shared" si="149"/>
        <v/>
      </c>
    </row>
    <row r="1506" spans="1:28" s="272" customFormat="1" ht="20">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147"/>
        <v/>
      </c>
      <c r="T1506" s="222" t="str">
        <f ca="1">IF(B1506="","",IF(ISERROR(MATCH($J1506,SorP!$B$1:$B$6230,0)),"",INDIRECT("'SorP'!$A$"&amp;MATCH($J1506,SorP!$B$1:$B$6230,0))))</f>
        <v/>
      </c>
      <c r="U1506" s="238"/>
      <c r="V1506" s="270" t="e">
        <f>IF(C1506="",NA(),MATCH($B1506&amp;$C1506,'Smelter Look-up'!$J:$J,0))</f>
        <v>#N/A</v>
      </c>
      <c r="W1506" s="271"/>
      <c r="X1506" s="271">
        <f t="shared" ca="1" si="148"/>
        <v>0</v>
      </c>
      <c r="Y1506" s="271"/>
      <c r="Z1506" s="271"/>
      <c r="AB1506" s="273" t="str">
        <f t="shared" si="149"/>
        <v/>
      </c>
    </row>
    <row r="1507" spans="1:28" s="272" customFormat="1" ht="20">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147"/>
        <v/>
      </c>
      <c r="T1507" s="222" t="str">
        <f ca="1">IF(B1507="","",IF(ISERROR(MATCH($J1507,SorP!$B$1:$B$6230,0)),"",INDIRECT("'SorP'!$A$"&amp;MATCH($J1507,SorP!$B$1:$B$6230,0))))</f>
        <v/>
      </c>
      <c r="U1507" s="238"/>
      <c r="V1507" s="270" t="e">
        <f>IF(C1507="",NA(),MATCH($B1507&amp;$C1507,'Smelter Look-up'!$J:$J,0))</f>
        <v>#N/A</v>
      </c>
      <c r="W1507" s="271"/>
      <c r="X1507" s="271">
        <f t="shared" ca="1" si="148"/>
        <v>0</v>
      </c>
      <c r="Y1507" s="271"/>
      <c r="Z1507" s="271"/>
      <c r="AB1507" s="273" t="str">
        <f t="shared" si="149"/>
        <v/>
      </c>
    </row>
    <row r="1508" spans="1:28" s="272" customFormat="1" ht="20">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147"/>
        <v/>
      </c>
      <c r="T1508" s="222" t="str">
        <f ca="1">IF(B1508="","",IF(ISERROR(MATCH($J1508,SorP!$B$1:$B$6230,0)),"",INDIRECT("'SorP'!$A$"&amp;MATCH($J1508,SorP!$B$1:$B$6230,0))))</f>
        <v/>
      </c>
      <c r="U1508" s="238"/>
      <c r="V1508" s="270" t="e">
        <f>IF(C1508="",NA(),MATCH($B1508&amp;$C1508,'Smelter Look-up'!$J:$J,0))</f>
        <v>#N/A</v>
      </c>
      <c r="W1508" s="271"/>
      <c r="X1508" s="271">
        <f t="shared" ca="1" si="148"/>
        <v>0</v>
      </c>
      <c r="Y1508" s="271"/>
      <c r="Z1508" s="271"/>
      <c r="AB1508" s="273" t="str">
        <f t="shared" si="149"/>
        <v/>
      </c>
    </row>
    <row r="1509" spans="1:28" s="272" customFormat="1" ht="20">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147"/>
        <v/>
      </c>
      <c r="T1509" s="222" t="str">
        <f ca="1">IF(B1509="","",IF(ISERROR(MATCH($J1509,SorP!$B$1:$B$6230,0)),"",INDIRECT("'SorP'!$A$"&amp;MATCH($J1509,SorP!$B$1:$B$6230,0))))</f>
        <v/>
      </c>
      <c r="U1509" s="238"/>
      <c r="V1509" s="270" t="e">
        <f>IF(C1509="",NA(),MATCH($B1509&amp;$C1509,'Smelter Look-up'!$J:$J,0))</f>
        <v>#N/A</v>
      </c>
      <c r="W1509" s="271"/>
      <c r="X1509" s="271">
        <f t="shared" ca="1" si="148"/>
        <v>0</v>
      </c>
      <c r="Y1509" s="271"/>
      <c r="Z1509" s="271"/>
      <c r="AB1509" s="273" t="str">
        <f t="shared" si="149"/>
        <v/>
      </c>
    </row>
    <row r="1510" spans="1:28" s="272" customFormat="1" ht="20">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147"/>
        <v/>
      </c>
      <c r="T1510" s="222" t="str">
        <f ca="1">IF(B1510="","",IF(ISERROR(MATCH($J1510,SorP!$B$1:$B$6230,0)),"",INDIRECT("'SorP'!$A$"&amp;MATCH($J1510,SorP!$B$1:$B$6230,0))))</f>
        <v/>
      </c>
      <c r="U1510" s="238"/>
      <c r="V1510" s="270" t="e">
        <f>IF(C1510="",NA(),MATCH($B1510&amp;$C1510,'Smelter Look-up'!$J:$J,0))</f>
        <v>#N/A</v>
      </c>
      <c r="W1510" s="271"/>
      <c r="X1510" s="271">
        <f t="shared" ca="1" si="148"/>
        <v>0</v>
      </c>
      <c r="Y1510" s="271"/>
      <c r="Z1510" s="271"/>
      <c r="AB1510" s="273" t="str">
        <f t="shared" si="149"/>
        <v/>
      </c>
    </row>
    <row r="1511" spans="1:28" s="272" customFormat="1" ht="20">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147"/>
        <v/>
      </c>
      <c r="T1511" s="222" t="str">
        <f ca="1">IF(B1511="","",IF(ISERROR(MATCH($J1511,SorP!$B$1:$B$6230,0)),"",INDIRECT("'SorP'!$A$"&amp;MATCH($J1511,SorP!$B$1:$B$6230,0))))</f>
        <v/>
      </c>
      <c r="U1511" s="238"/>
      <c r="V1511" s="270" t="e">
        <f>IF(C1511="",NA(),MATCH($B1511&amp;$C1511,'Smelter Look-up'!$J:$J,0))</f>
        <v>#N/A</v>
      </c>
      <c r="W1511" s="271"/>
      <c r="X1511" s="271">
        <f t="shared" ca="1" si="148"/>
        <v>0</v>
      </c>
      <c r="Y1511" s="271"/>
      <c r="Z1511" s="271"/>
      <c r="AB1511" s="273" t="str">
        <f t="shared" si="149"/>
        <v/>
      </c>
    </row>
    <row r="1512" spans="1:28" s="272" customFormat="1" ht="20">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147"/>
        <v/>
      </c>
      <c r="T1512" s="222" t="str">
        <f ca="1">IF(B1512="","",IF(ISERROR(MATCH($J1512,SorP!$B$1:$B$6230,0)),"",INDIRECT("'SorP'!$A$"&amp;MATCH($J1512,SorP!$B$1:$B$6230,0))))</f>
        <v/>
      </c>
      <c r="U1512" s="238"/>
      <c r="V1512" s="270" t="e">
        <f>IF(C1512="",NA(),MATCH($B1512&amp;$C1512,'Smelter Look-up'!$J:$J,0))</f>
        <v>#N/A</v>
      </c>
      <c r="W1512" s="271"/>
      <c r="X1512" s="271">
        <f t="shared" ca="1" si="148"/>
        <v>0</v>
      </c>
      <c r="Y1512" s="271"/>
      <c r="Z1512" s="271"/>
      <c r="AB1512" s="273" t="str">
        <f t="shared" si="149"/>
        <v/>
      </c>
    </row>
    <row r="1513" spans="1:28" s="272" customFormat="1" ht="20">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147"/>
        <v/>
      </c>
      <c r="T1513" s="222" t="str">
        <f ca="1">IF(B1513="","",IF(ISERROR(MATCH($J1513,SorP!$B$1:$B$6230,0)),"",INDIRECT("'SorP'!$A$"&amp;MATCH($J1513,SorP!$B$1:$B$6230,0))))</f>
        <v/>
      </c>
      <c r="U1513" s="238"/>
      <c r="V1513" s="270" t="e">
        <f>IF(C1513="",NA(),MATCH($B1513&amp;$C1513,'Smelter Look-up'!$J:$J,0))</f>
        <v>#N/A</v>
      </c>
      <c r="W1513" s="271"/>
      <c r="X1513" s="271">
        <f t="shared" ca="1" si="148"/>
        <v>0</v>
      </c>
      <c r="Y1513" s="271"/>
      <c r="Z1513" s="271"/>
      <c r="AB1513" s="273" t="str">
        <f t="shared" si="149"/>
        <v/>
      </c>
    </row>
    <row r="1514" spans="1:28" s="272" customFormat="1" ht="20">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147"/>
        <v/>
      </c>
      <c r="T1514" s="222" t="str">
        <f ca="1">IF(B1514="","",IF(ISERROR(MATCH($J1514,SorP!$B$1:$B$6230,0)),"",INDIRECT("'SorP'!$A$"&amp;MATCH($J1514,SorP!$B$1:$B$6230,0))))</f>
        <v/>
      </c>
      <c r="U1514" s="238"/>
      <c r="V1514" s="270" t="e">
        <f>IF(C1514="",NA(),MATCH($B1514&amp;$C1514,'Smelter Look-up'!$J:$J,0))</f>
        <v>#N/A</v>
      </c>
      <c r="W1514" s="271"/>
      <c r="X1514" s="271">
        <f t="shared" ca="1" si="148"/>
        <v>0</v>
      </c>
      <c r="Y1514" s="271"/>
      <c r="Z1514" s="271"/>
      <c r="AB1514" s="273" t="str">
        <f t="shared" si="149"/>
        <v/>
      </c>
    </row>
    <row r="1515" spans="1:28" s="272" customFormat="1" ht="20">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147"/>
        <v/>
      </c>
      <c r="T1515" s="222" t="str">
        <f ca="1">IF(B1515="","",IF(ISERROR(MATCH($J1515,SorP!$B$1:$B$6230,0)),"",INDIRECT("'SorP'!$A$"&amp;MATCH($J1515,SorP!$B$1:$B$6230,0))))</f>
        <v/>
      </c>
      <c r="U1515" s="238"/>
      <c r="V1515" s="270" t="e">
        <f>IF(C1515="",NA(),MATCH($B1515&amp;$C1515,'Smelter Look-up'!$J:$J,0))</f>
        <v>#N/A</v>
      </c>
      <c r="W1515" s="271"/>
      <c r="X1515" s="271">
        <f t="shared" ca="1" si="148"/>
        <v>0</v>
      </c>
      <c r="Y1515" s="271"/>
      <c r="Z1515" s="271"/>
      <c r="AB1515" s="273" t="str">
        <f t="shared" si="149"/>
        <v/>
      </c>
    </row>
    <row r="1516" spans="1:28" s="272" customFormat="1" ht="20">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147"/>
        <v/>
      </c>
      <c r="T1516" s="222" t="str">
        <f ca="1">IF(B1516="","",IF(ISERROR(MATCH($J1516,SorP!$B$1:$B$6230,0)),"",INDIRECT("'SorP'!$A$"&amp;MATCH($J1516,SorP!$B$1:$B$6230,0))))</f>
        <v/>
      </c>
      <c r="U1516" s="238"/>
      <c r="V1516" s="270" t="e">
        <f>IF(C1516="",NA(),MATCH($B1516&amp;$C1516,'Smelter Look-up'!$J:$J,0))</f>
        <v>#N/A</v>
      </c>
      <c r="W1516" s="271"/>
      <c r="X1516" s="271">
        <f t="shared" ca="1" si="148"/>
        <v>0</v>
      </c>
      <c r="Y1516" s="271"/>
      <c r="Z1516" s="271"/>
      <c r="AB1516" s="273" t="str">
        <f t="shared" si="149"/>
        <v/>
      </c>
    </row>
    <row r="1517" spans="1:28" s="272" customFormat="1" ht="20">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147"/>
        <v/>
      </c>
      <c r="T1517" s="222" t="str">
        <f ca="1">IF(B1517="","",IF(ISERROR(MATCH($J1517,SorP!$B$1:$B$6230,0)),"",INDIRECT("'SorP'!$A$"&amp;MATCH($J1517,SorP!$B$1:$B$6230,0))))</f>
        <v/>
      </c>
      <c r="U1517" s="238"/>
      <c r="V1517" s="270" t="e">
        <f>IF(C1517="",NA(),MATCH($B1517&amp;$C1517,'Smelter Look-up'!$J:$J,0))</f>
        <v>#N/A</v>
      </c>
      <c r="W1517" s="271"/>
      <c r="X1517" s="271">
        <f t="shared" ca="1" si="148"/>
        <v>0</v>
      </c>
      <c r="Y1517" s="271"/>
      <c r="Z1517" s="271"/>
      <c r="AB1517" s="273" t="str">
        <f t="shared" si="149"/>
        <v/>
      </c>
    </row>
    <row r="1518" spans="1:28" s="272" customFormat="1" ht="20">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147"/>
        <v/>
      </c>
      <c r="T1518" s="222" t="str">
        <f ca="1">IF(B1518="","",IF(ISERROR(MATCH($J1518,SorP!$B$1:$B$6230,0)),"",INDIRECT("'SorP'!$A$"&amp;MATCH($J1518,SorP!$B$1:$B$6230,0))))</f>
        <v/>
      </c>
      <c r="U1518" s="238"/>
      <c r="V1518" s="270" t="e">
        <f>IF(C1518="",NA(),MATCH($B1518&amp;$C1518,'Smelter Look-up'!$J:$J,0))</f>
        <v>#N/A</v>
      </c>
      <c r="W1518" s="271"/>
      <c r="X1518" s="271">
        <f t="shared" ca="1" si="148"/>
        <v>0</v>
      </c>
      <c r="Y1518" s="271"/>
      <c r="Z1518" s="271"/>
      <c r="AB1518" s="273" t="str">
        <f t="shared" si="149"/>
        <v/>
      </c>
    </row>
    <row r="1519" spans="1:28" s="272" customFormat="1" ht="20">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147"/>
        <v/>
      </c>
      <c r="T1519" s="222" t="str">
        <f ca="1">IF(B1519="","",IF(ISERROR(MATCH($J1519,SorP!$B$1:$B$6230,0)),"",INDIRECT("'SorP'!$A$"&amp;MATCH($J1519,SorP!$B$1:$B$6230,0))))</f>
        <v/>
      </c>
      <c r="U1519" s="238"/>
      <c r="V1519" s="270" t="e">
        <f>IF(C1519="",NA(),MATCH($B1519&amp;$C1519,'Smelter Look-up'!$J:$J,0))</f>
        <v>#N/A</v>
      </c>
      <c r="W1519" s="271"/>
      <c r="X1519" s="271">
        <f t="shared" ca="1" si="148"/>
        <v>0</v>
      </c>
      <c r="Y1519" s="271"/>
      <c r="Z1519" s="271"/>
      <c r="AB1519" s="273" t="str">
        <f t="shared" si="149"/>
        <v/>
      </c>
    </row>
    <row r="1520" spans="1:28" s="272" customFormat="1" ht="20">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147"/>
        <v/>
      </c>
      <c r="T1520" s="222" t="str">
        <f ca="1">IF(B1520="","",IF(ISERROR(MATCH($J1520,SorP!$B$1:$B$6230,0)),"",INDIRECT("'SorP'!$A$"&amp;MATCH($J1520,SorP!$B$1:$B$6230,0))))</f>
        <v/>
      </c>
      <c r="U1520" s="238"/>
      <c r="V1520" s="270" t="e">
        <f>IF(C1520="",NA(),MATCH($B1520&amp;$C1520,'Smelter Look-up'!$J:$J,0))</f>
        <v>#N/A</v>
      </c>
      <c r="W1520" s="271"/>
      <c r="X1520" s="271">
        <f t="shared" ca="1" si="148"/>
        <v>0</v>
      </c>
      <c r="Y1520" s="271"/>
      <c r="Z1520" s="271"/>
      <c r="AB1520" s="273" t="str">
        <f t="shared" si="149"/>
        <v/>
      </c>
    </row>
    <row r="1521" spans="1:28" s="272" customFormat="1" ht="20">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147"/>
        <v/>
      </c>
      <c r="T1521" s="222" t="str">
        <f ca="1">IF(B1521="","",IF(ISERROR(MATCH($J1521,SorP!$B$1:$B$6230,0)),"",INDIRECT("'SorP'!$A$"&amp;MATCH($J1521,SorP!$B$1:$B$6230,0))))</f>
        <v/>
      </c>
      <c r="U1521" s="238"/>
      <c r="V1521" s="270" t="e">
        <f>IF(C1521="",NA(),MATCH($B1521&amp;$C1521,'Smelter Look-up'!$J:$J,0))</f>
        <v>#N/A</v>
      </c>
      <c r="W1521" s="271"/>
      <c r="X1521" s="271">
        <f t="shared" ca="1" si="148"/>
        <v>0</v>
      </c>
      <c r="Y1521" s="271"/>
      <c r="Z1521" s="271"/>
      <c r="AB1521" s="273" t="str">
        <f t="shared" si="149"/>
        <v/>
      </c>
    </row>
    <row r="1522" spans="1:28" s="272" customFormat="1" ht="20">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ca="1" si="147"/>
        <v/>
      </c>
      <c r="T1522" s="222" t="str">
        <f ca="1">IF(B1522="","",IF(ISERROR(MATCH($J1522,SorP!$B$1:$B$6230,0)),"",INDIRECT("'SorP'!$A$"&amp;MATCH($J1522,SorP!$B$1:$B$6230,0))))</f>
        <v/>
      </c>
      <c r="U1522" s="238"/>
      <c r="V1522" s="270" t="e">
        <f>IF(C1522="",NA(),MATCH($B1522&amp;$C1522,'Smelter Look-up'!$J:$J,0))</f>
        <v>#N/A</v>
      </c>
      <c r="W1522" s="271"/>
      <c r="X1522" s="271">
        <f t="shared" ca="1" si="148"/>
        <v>0</v>
      </c>
      <c r="Y1522" s="271"/>
      <c r="Z1522" s="271"/>
      <c r="AB1522" s="273" t="str">
        <f t="shared" si="149"/>
        <v/>
      </c>
    </row>
    <row r="1523" spans="1:28" s="272" customFormat="1" ht="20">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147"/>
        <v/>
      </c>
      <c r="T1523" s="222" t="str">
        <f ca="1">IF(B1523="","",IF(ISERROR(MATCH($J1523,SorP!$B$1:$B$6230,0)),"",INDIRECT("'SorP'!$A$"&amp;MATCH($J1523,SorP!$B$1:$B$6230,0))))</f>
        <v/>
      </c>
      <c r="U1523" s="238"/>
      <c r="V1523" s="270" t="e">
        <f>IF(C1523="",NA(),MATCH($B1523&amp;$C1523,'Smelter Look-up'!$J:$J,0))</f>
        <v>#N/A</v>
      </c>
      <c r="W1523" s="271"/>
      <c r="X1523" s="271">
        <f t="shared" ca="1" si="148"/>
        <v>0</v>
      </c>
      <c r="Y1523" s="271"/>
      <c r="Z1523" s="271"/>
      <c r="AB1523" s="273" t="str">
        <f t="shared" si="149"/>
        <v/>
      </c>
    </row>
    <row r="1524" spans="1:28" s="272" customFormat="1" ht="20">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ca="1" si="147"/>
        <v/>
      </c>
      <c r="T1524" s="222" t="str">
        <f ca="1">IF(B1524="","",IF(ISERROR(MATCH($J1524,SorP!$B$1:$B$6230,0)),"",INDIRECT("'SorP'!$A$"&amp;MATCH($J1524,SorP!$B$1:$B$6230,0))))</f>
        <v/>
      </c>
      <c r="U1524" s="238"/>
      <c r="V1524" s="270" t="e">
        <f>IF(C1524="",NA(),MATCH($B1524&amp;$C1524,'Smelter Look-up'!$J:$J,0))</f>
        <v>#N/A</v>
      </c>
      <c r="W1524" s="271"/>
      <c r="X1524" s="271">
        <f t="shared" ca="1" si="148"/>
        <v>0</v>
      </c>
      <c r="Y1524" s="271"/>
      <c r="Z1524" s="271"/>
      <c r="AB1524" s="273" t="str">
        <f t="shared" si="149"/>
        <v/>
      </c>
    </row>
    <row r="1525" spans="1:28" s="272" customFormat="1" ht="20">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ca="1" si="147"/>
        <v/>
      </c>
      <c r="T1525" s="222" t="str">
        <f ca="1">IF(B1525="","",IF(ISERROR(MATCH($J1525,SorP!$B$1:$B$6230,0)),"",INDIRECT("'SorP'!$A$"&amp;MATCH($J1525,SorP!$B$1:$B$6230,0))))</f>
        <v/>
      </c>
      <c r="U1525" s="238"/>
      <c r="V1525" s="270" t="e">
        <f>IF(C1525="",NA(),MATCH($B1525&amp;$C1525,'Smelter Look-up'!$J:$J,0))</f>
        <v>#N/A</v>
      </c>
      <c r="W1525" s="271"/>
      <c r="X1525" s="271">
        <f t="shared" ca="1" si="148"/>
        <v>0</v>
      </c>
      <c r="Y1525" s="271"/>
      <c r="Z1525" s="271"/>
      <c r="AB1525" s="273" t="str">
        <f t="shared" si="149"/>
        <v/>
      </c>
    </row>
    <row r="1526" spans="1:28" s="272" customFormat="1" ht="20">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ca="1" si="147"/>
        <v/>
      </c>
      <c r="T1526" s="222" t="str">
        <f ca="1">IF(B1526="","",IF(ISERROR(MATCH($J1526,SorP!$B$1:$B$6230,0)),"",INDIRECT("'SorP'!$A$"&amp;MATCH($J1526,SorP!$B$1:$B$6230,0))))</f>
        <v/>
      </c>
      <c r="U1526" s="238"/>
      <c r="V1526" s="270" t="e">
        <f>IF(C1526="",NA(),MATCH($B1526&amp;$C1526,'Smelter Look-up'!$J:$J,0))</f>
        <v>#N/A</v>
      </c>
      <c r="W1526" s="271"/>
      <c r="X1526" s="271">
        <f t="shared" ca="1" si="148"/>
        <v>0</v>
      </c>
      <c r="Y1526" s="271"/>
      <c r="Z1526" s="271"/>
      <c r="AB1526" s="273" t="str">
        <f t="shared" si="149"/>
        <v/>
      </c>
    </row>
    <row r="1527" spans="1:28" s="272" customFormat="1" ht="20">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ca="1" si="147"/>
        <v/>
      </c>
      <c r="T1527" s="222" t="str">
        <f ca="1">IF(B1527="","",IF(ISERROR(MATCH($J1527,SorP!$B$1:$B$6230,0)),"",INDIRECT("'SorP'!$A$"&amp;MATCH($J1527,SorP!$B$1:$B$6230,0))))</f>
        <v/>
      </c>
      <c r="U1527" s="238"/>
      <c r="V1527" s="270" t="e">
        <f>IF(C1527="",NA(),MATCH($B1527&amp;$C1527,'Smelter Look-up'!$J:$J,0))</f>
        <v>#N/A</v>
      </c>
      <c r="W1527" s="271"/>
      <c r="X1527" s="271">
        <f t="shared" ca="1" si="148"/>
        <v>0</v>
      </c>
      <c r="Y1527" s="271"/>
      <c r="Z1527" s="271"/>
      <c r="AB1527" s="273" t="str">
        <f t="shared" si="149"/>
        <v/>
      </c>
    </row>
    <row r="1528" spans="1:28" s="272" customFormat="1" ht="20">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147"/>
        <v/>
      </c>
      <c r="T1528" s="222" t="str">
        <f ca="1">IF(B1528="","",IF(ISERROR(MATCH($J1528,SorP!$B$1:$B$6230,0)),"",INDIRECT("'SorP'!$A$"&amp;MATCH($J1528,SorP!$B$1:$B$6230,0))))</f>
        <v/>
      </c>
      <c r="U1528" s="238"/>
      <c r="V1528" s="270" t="e">
        <f>IF(C1528="",NA(),MATCH($B1528&amp;$C1528,'Smelter Look-up'!$J:$J,0))</f>
        <v>#N/A</v>
      </c>
      <c r="W1528" s="271"/>
      <c r="X1528" s="271">
        <f t="shared" ca="1" si="148"/>
        <v>0</v>
      </c>
      <c r="Y1528" s="271"/>
      <c r="Z1528" s="271"/>
      <c r="AB1528" s="273" t="str">
        <f t="shared" si="149"/>
        <v/>
      </c>
    </row>
    <row r="1529" spans="1:28" s="272" customFormat="1" ht="20">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147"/>
        <v/>
      </c>
      <c r="T1529" s="222" t="str">
        <f ca="1">IF(B1529="","",IF(ISERROR(MATCH($J1529,SorP!$B$1:$B$6230,0)),"",INDIRECT("'SorP'!$A$"&amp;MATCH($J1529,SorP!$B$1:$B$6230,0))))</f>
        <v/>
      </c>
      <c r="U1529" s="238"/>
      <c r="V1529" s="270" t="e">
        <f>IF(C1529="",NA(),MATCH($B1529&amp;$C1529,'Smelter Look-up'!$J:$J,0))</f>
        <v>#N/A</v>
      </c>
      <c r="W1529" s="271"/>
      <c r="X1529" s="271">
        <f t="shared" ca="1" si="148"/>
        <v>0</v>
      </c>
      <c r="Y1529" s="271"/>
      <c r="Z1529" s="271"/>
      <c r="AB1529" s="273" t="str">
        <f t="shared" si="149"/>
        <v/>
      </c>
    </row>
    <row r="1530" spans="1:28" s="272" customFormat="1" ht="20">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ref="S1530" ca="1" si="150">IF(B1530="","",IF(ISERROR(MATCH($E1530,CL,0)),"Unknown",INDIRECT("'C'!$A$"&amp;MATCH($E1530,CL,0)+1)))</f>
        <v/>
      </c>
      <c r="T1530" s="222" t="str">
        <f ca="1">IF(B1530="","",IF(ISERROR(MATCH($J1530,SorP!$B$1:$B$6230,0)),"",INDIRECT("'SorP'!$A$"&amp;MATCH($J1530,SorP!$B$1:$B$6230,0))))</f>
        <v/>
      </c>
      <c r="U1530" s="238"/>
      <c r="V1530" s="270" t="e">
        <f>IF(C1530="",NA(),MATCH($B1530&amp;$C1530,'Smelter Look-up'!$J:$J,0))</f>
        <v>#N/A</v>
      </c>
      <c r="W1530" s="271"/>
      <c r="X1530" s="271">
        <f t="shared" ref="X1530" ca="1" si="151">IF(AND(C1530="Smelter not listed",OR(LEN(D1530)=0,LEN(E1530)=0)),1,0)</f>
        <v>0</v>
      </c>
      <c r="Y1530" s="271"/>
      <c r="Z1530" s="271"/>
      <c r="AB1530" s="273" t="str">
        <f t="shared" ref="AB1530" si="152">B1530&amp;C1530</f>
        <v/>
      </c>
    </row>
    <row r="1531" spans="1:28" s="272" customFormat="1" ht="20">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t="shared" ref="S1531:S1562" ca="1" si="153">IF(B1531="","",IF(ISERROR(MATCH($E1531,CL,0)),"Unknown",INDIRECT("'C'!$A$"&amp;MATCH($E1531,CL,0)+1)))</f>
        <v/>
      </c>
      <c r="T1531" s="222" t="str">
        <f ca="1">IF(B1531="","",IF(ISERROR(MATCH($J1531,SorP!$B$1:$B$6230,0)),"",INDIRECT("'SorP'!$A$"&amp;MATCH($J1531,SorP!$B$1:$B$6230,0))))</f>
        <v/>
      </c>
      <c r="U1531" s="238"/>
      <c r="V1531" s="270" t="e">
        <f>IF(C1531="",NA(),MATCH($B1531&amp;$C1531,'Smelter Look-up'!$J:$J,0))</f>
        <v>#N/A</v>
      </c>
      <c r="W1531" s="271"/>
      <c r="X1531" s="271">
        <f t="shared" ref="X1531:X1562" ca="1" si="154">IF(AND(C1531="Smelter not listed",OR(LEN(D1531)=0,LEN(E1531)=0)),1,0)</f>
        <v>0</v>
      </c>
      <c r="Y1531" s="271"/>
      <c r="Z1531" s="271"/>
      <c r="AB1531" s="273" t="str">
        <f t="shared" ref="AB1531:AB1562" si="155">B1531&amp;C1531</f>
        <v/>
      </c>
    </row>
    <row r="1532" spans="1:28" s="272" customFormat="1" ht="20">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ca="1" si="153"/>
        <v/>
      </c>
      <c r="T1532" s="222" t="str">
        <f ca="1">IF(B1532="","",IF(ISERROR(MATCH($J1532,SorP!$B$1:$B$6230,0)),"",INDIRECT("'SorP'!$A$"&amp;MATCH($J1532,SorP!$B$1:$B$6230,0))))</f>
        <v/>
      </c>
      <c r="U1532" s="238"/>
      <c r="V1532" s="270" t="e">
        <f>IF(C1532="",NA(),MATCH($B1532&amp;$C1532,'Smelter Look-up'!$J:$J,0))</f>
        <v>#N/A</v>
      </c>
      <c r="W1532" s="271"/>
      <c r="X1532" s="271">
        <f t="shared" ca="1" si="154"/>
        <v>0</v>
      </c>
      <c r="Y1532" s="271"/>
      <c r="Z1532" s="271"/>
      <c r="AB1532" s="273" t="str">
        <f t="shared" si="155"/>
        <v/>
      </c>
    </row>
    <row r="1533" spans="1:28" s="272" customFormat="1" ht="20">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153"/>
        <v/>
      </c>
      <c r="T1533" s="222" t="str">
        <f ca="1">IF(B1533="","",IF(ISERROR(MATCH($J1533,SorP!$B$1:$B$6230,0)),"",INDIRECT("'SorP'!$A$"&amp;MATCH($J1533,SorP!$B$1:$B$6230,0))))</f>
        <v/>
      </c>
      <c r="U1533" s="238"/>
      <c r="V1533" s="270" t="e">
        <f>IF(C1533="",NA(),MATCH($B1533&amp;$C1533,'Smelter Look-up'!$J:$J,0))</f>
        <v>#N/A</v>
      </c>
      <c r="W1533" s="271"/>
      <c r="X1533" s="271">
        <f t="shared" ca="1" si="154"/>
        <v>0</v>
      </c>
      <c r="Y1533" s="271"/>
      <c r="Z1533" s="271"/>
      <c r="AB1533" s="273" t="str">
        <f t="shared" si="155"/>
        <v/>
      </c>
    </row>
    <row r="1534" spans="1:28" s="272" customFormat="1" ht="20">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153"/>
        <v/>
      </c>
      <c r="T1534" s="222" t="str">
        <f ca="1">IF(B1534="","",IF(ISERROR(MATCH($J1534,SorP!$B$1:$B$6230,0)),"",INDIRECT("'SorP'!$A$"&amp;MATCH($J1534,SorP!$B$1:$B$6230,0))))</f>
        <v/>
      </c>
      <c r="U1534" s="238"/>
      <c r="V1534" s="270" t="e">
        <f>IF(C1534="",NA(),MATCH($B1534&amp;$C1534,'Smelter Look-up'!$J:$J,0))</f>
        <v>#N/A</v>
      </c>
      <c r="W1534" s="271"/>
      <c r="X1534" s="271">
        <f t="shared" ca="1" si="154"/>
        <v>0</v>
      </c>
      <c r="Y1534" s="271"/>
      <c r="Z1534" s="271"/>
      <c r="AB1534" s="273" t="str">
        <f t="shared" si="155"/>
        <v/>
      </c>
    </row>
    <row r="1535" spans="1:28" s="272" customFormat="1" ht="20">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153"/>
        <v/>
      </c>
      <c r="T1535" s="222" t="str">
        <f ca="1">IF(B1535="","",IF(ISERROR(MATCH($J1535,SorP!$B$1:$B$6230,0)),"",INDIRECT("'SorP'!$A$"&amp;MATCH($J1535,SorP!$B$1:$B$6230,0))))</f>
        <v/>
      </c>
      <c r="U1535" s="238"/>
      <c r="V1535" s="270" t="e">
        <f>IF(C1535="",NA(),MATCH($B1535&amp;$C1535,'Smelter Look-up'!$J:$J,0))</f>
        <v>#N/A</v>
      </c>
      <c r="W1535" s="271"/>
      <c r="X1535" s="271">
        <f t="shared" ca="1" si="154"/>
        <v>0</v>
      </c>
      <c r="Y1535" s="271"/>
      <c r="Z1535" s="271"/>
      <c r="AB1535" s="273" t="str">
        <f t="shared" si="155"/>
        <v/>
      </c>
    </row>
    <row r="1536" spans="1:28" s="272" customFormat="1" ht="20">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153"/>
        <v/>
      </c>
      <c r="T1536" s="222" t="str">
        <f ca="1">IF(B1536="","",IF(ISERROR(MATCH($J1536,SorP!$B$1:$B$6230,0)),"",INDIRECT("'SorP'!$A$"&amp;MATCH($J1536,SorP!$B$1:$B$6230,0))))</f>
        <v/>
      </c>
      <c r="U1536" s="238"/>
      <c r="V1536" s="270" t="e">
        <f>IF(C1536="",NA(),MATCH($B1536&amp;$C1536,'Smelter Look-up'!$J:$J,0))</f>
        <v>#N/A</v>
      </c>
      <c r="W1536" s="271"/>
      <c r="X1536" s="271">
        <f t="shared" ca="1" si="154"/>
        <v>0</v>
      </c>
      <c r="Y1536" s="271"/>
      <c r="Z1536" s="271"/>
      <c r="AB1536" s="273" t="str">
        <f t="shared" si="155"/>
        <v/>
      </c>
    </row>
    <row r="1537" spans="1:28" s="272" customFormat="1" ht="20">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153"/>
        <v/>
      </c>
      <c r="T1537" s="222" t="str">
        <f ca="1">IF(B1537="","",IF(ISERROR(MATCH($J1537,SorP!$B$1:$B$6230,0)),"",INDIRECT("'SorP'!$A$"&amp;MATCH($J1537,SorP!$B$1:$B$6230,0))))</f>
        <v/>
      </c>
      <c r="U1537" s="238"/>
      <c r="V1537" s="270" t="e">
        <f>IF(C1537="",NA(),MATCH($B1537&amp;$C1537,'Smelter Look-up'!$J:$J,0))</f>
        <v>#N/A</v>
      </c>
      <c r="W1537" s="271"/>
      <c r="X1537" s="271">
        <f t="shared" ca="1" si="154"/>
        <v>0</v>
      </c>
      <c r="Y1537" s="271"/>
      <c r="Z1537" s="271"/>
      <c r="AB1537" s="273" t="str">
        <f t="shared" si="155"/>
        <v/>
      </c>
    </row>
    <row r="1538" spans="1:28" s="272" customFormat="1" ht="20">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153"/>
        <v/>
      </c>
      <c r="T1538" s="222" t="str">
        <f ca="1">IF(B1538="","",IF(ISERROR(MATCH($J1538,SorP!$B$1:$B$6230,0)),"",INDIRECT("'SorP'!$A$"&amp;MATCH($J1538,SorP!$B$1:$B$6230,0))))</f>
        <v/>
      </c>
      <c r="U1538" s="238"/>
      <c r="V1538" s="270" t="e">
        <f>IF(C1538="",NA(),MATCH($B1538&amp;$C1538,'Smelter Look-up'!$J:$J,0))</f>
        <v>#N/A</v>
      </c>
      <c r="W1538" s="271"/>
      <c r="X1538" s="271">
        <f t="shared" ca="1" si="154"/>
        <v>0</v>
      </c>
      <c r="Y1538" s="271"/>
      <c r="Z1538" s="271"/>
      <c r="AB1538" s="273" t="str">
        <f t="shared" si="155"/>
        <v/>
      </c>
    </row>
    <row r="1539" spans="1:28" s="272" customFormat="1" ht="20">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153"/>
        <v/>
      </c>
      <c r="T1539" s="222" t="str">
        <f ca="1">IF(B1539="","",IF(ISERROR(MATCH($J1539,SorP!$B$1:$B$6230,0)),"",INDIRECT("'SorP'!$A$"&amp;MATCH($J1539,SorP!$B$1:$B$6230,0))))</f>
        <v/>
      </c>
      <c r="U1539" s="238"/>
      <c r="V1539" s="270" t="e">
        <f>IF(C1539="",NA(),MATCH($B1539&amp;$C1539,'Smelter Look-up'!$J:$J,0))</f>
        <v>#N/A</v>
      </c>
      <c r="W1539" s="271"/>
      <c r="X1539" s="271">
        <f t="shared" ca="1" si="154"/>
        <v>0</v>
      </c>
      <c r="Y1539" s="271"/>
      <c r="Z1539" s="271"/>
      <c r="AB1539" s="273" t="str">
        <f t="shared" si="155"/>
        <v/>
      </c>
    </row>
    <row r="1540" spans="1:28" s="272" customFormat="1" ht="20">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153"/>
        <v/>
      </c>
      <c r="T1540" s="222" t="str">
        <f ca="1">IF(B1540="","",IF(ISERROR(MATCH($J1540,SorP!$B$1:$B$6230,0)),"",INDIRECT("'SorP'!$A$"&amp;MATCH($J1540,SorP!$B$1:$B$6230,0))))</f>
        <v/>
      </c>
      <c r="U1540" s="238"/>
      <c r="V1540" s="270" t="e">
        <f>IF(C1540="",NA(),MATCH($B1540&amp;$C1540,'Smelter Look-up'!$J:$J,0))</f>
        <v>#N/A</v>
      </c>
      <c r="W1540" s="271"/>
      <c r="X1540" s="271">
        <f t="shared" ca="1" si="154"/>
        <v>0</v>
      </c>
      <c r="Y1540" s="271"/>
      <c r="Z1540" s="271"/>
      <c r="AB1540" s="273" t="str">
        <f t="shared" si="155"/>
        <v/>
      </c>
    </row>
    <row r="1541" spans="1:28" s="272" customFormat="1" ht="20">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153"/>
        <v/>
      </c>
      <c r="T1541" s="222" t="str">
        <f ca="1">IF(B1541="","",IF(ISERROR(MATCH($J1541,SorP!$B$1:$B$6230,0)),"",INDIRECT("'SorP'!$A$"&amp;MATCH($J1541,SorP!$B$1:$B$6230,0))))</f>
        <v/>
      </c>
      <c r="U1541" s="238"/>
      <c r="V1541" s="270" t="e">
        <f>IF(C1541="",NA(),MATCH($B1541&amp;$C1541,'Smelter Look-up'!$J:$J,0))</f>
        <v>#N/A</v>
      </c>
      <c r="W1541" s="271"/>
      <c r="X1541" s="271">
        <f t="shared" ca="1" si="154"/>
        <v>0</v>
      </c>
      <c r="Y1541" s="271"/>
      <c r="Z1541" s="271"/>
      <c r="AB1541" s="273" t="str">
        <f t="shared" si="155"/>
        <v/>
      </c>
    </row>
    <row r="1542" spans="1:28" s="272" customFormat="1" ht="20">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153"/>
        <v/>
      </c>
      <c r="T1542" s="222" t="str">
        <f ca="1">IF(B1542="","",IF(ISERROR(MATCH($J1542,SorP!$B$1:$B$6230,0)),"",INDIRECT("'SorP'!$A$"&amp;MATCH($J1542,SorP!$B$1:$B$6230,0))))</f>
        <v/>
      </c>
      <c r="U1542" s="238"/>
      <c r="V1542" s="270" t="e">
        <f>IF(C1542="",NA(),MATCH($B1542&amp;$C1542,'Smelter Look-up'!$J:$J,0))</f>
        <v>#N/A</v>
      </c>
      <c r="W1542" s="271"/>
      <c r="X1542" s="271">
        <f t="shared" ca="1" si="154"/>
        <v>0</v>
      </c>
      <c r="Y1542" s="271"/>
      <c r="Z1542" s="271"/>
      <c r="AB1542" s="273" t="str">
        <f t="shared" si="155"/>
        <v/>
      </c>
    </row>
    <row r="1543" spans="1:28" s="272" customFormat="1" ht="20">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153"/>
        <v/>
      </c>
      <c r="T1543" s="222" t="str">
        <f ca="1">IF(B1543="","",IF(ISERROR(MATCH($J1543,SorP!$B$1:$B$6230,0)),"",INDIRECT("'SorP'!$A$"&amp;MATCH($J1543,SorP!$B$1:$B$6230,0))))</f>
        <v/>
      </c>
      <c r="U1543" s="238"/>
      <c r="V1543" s="270" t="e">
        <f>IF(C1543="",NA(),MATCH($B1543&amp;$C1543,'Smelter Look-up'!$J:$J,0))</f>
        <v>#N/A</v>
      </c>
      <c r="W1543" s="271"/>
      <c r="X1543" s="271">
        <f t="shared" ca="1" si="154"/>
        <v>0</v>
      </c>
      <c r="Y1543" s="271"/>
      <c r="Z1543" s="271"/>
      <c r="AB1543" s="273" t="str">
        <f t="shared" si="155"/>
        <v/>
      </c>
    </row>
    <row r="1544" spans="1:28" s="272" customFormat="1" ht="20">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153"/>
        <v/>
      </c>
      <c r="T1544" s="222" t="str">
        <f ca="1">IF(B1544="","",IF(ISERROR(MATCH($J1544,SorP!$B$1:$B$6230,0)),"",INDIRECT("'SorP'!$A$"&amp;MATCH($J1544,SorP!$B$1:$B$6230,0))))</f>
        <v/>
      </c>
      <c r="U1544" s="238"/>
      <c r="V1544" s="270" t="e">
        <f>IF(C1544="",NA(),MATCH($B1544&amp;$C1544,'Smelter Look-up'!$J:$J,0))</f>
        <v>#N/A</v>
      </c>
      <c r="W1544" s="271"/>
      <c r="X1544" s="271">
        <f t="shared" ca="1" si="154"/>
        <v>0</v>
      </c>
      <c r="Y1544" s="271"/>
      <c r="Z1544" s="271"/>
      <c r="AB1544" s="273" t="str">
        <f t="shared" si="155"/>
        <v/>
      </c>
    </row>
    <row r="1545" spans="1:28" s="272" customFormat="1" ht="20">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153"/>
        <v/>
      </c>
      <c r="T1545" s="222" t="str">
        <f ca="1">IF(B1545="","",IF(ISERROR(MATCH($J1545,SorP!$B$1:$B$6230,0)),"",INDIRECT("'SorP'!$A$"&amp;MATCH($J1545,SorP!$B$1:$B$6230,0))))</f>
        <v/>
      </c>
      <c r="U1545" s="238"/>
      <c r="V1545" s="270" t="e">
        <f>IF(C1545="",NA(),MATCH($B1545&amp;$C1545,'Smelter Look-up'!$J:$J,0))</f>
        <v>#N/A</v>
      </c>
      <c r="W1545" s="271"/>
      <c r="X1545" s="271">
        <f t="shared" ca="1" si="154"/>
        <v>0</v>
      </c>
      <c r="Y1545" s="271"/>
      <c r="Z1545" s="271"/>
      <c r="AB1545" s="273" t="str">
        <f t="shared" si="155"/>
        <v/>
      </c>
    </row>
    <row r="1546" spans="1:28" s="272" customFormat="1" ht="20">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153"/>
        <v/>
      </c>
      <c r="T1546" s="222" t="str">
        <f ca="1">IF(B1546="","",IF(ISERROR(MATCH($J1546,SorP!$B$1:$B$6230,0)),"",INDIRECT("'SorP'!$A$"&amp;MATCH($J1546,SorP!$B$1:$B$6230,0))))</f>
        <v/>
      </c>
      <c r="U1546" s="238"/>
      <c r="V1546" s="270" t="e">
        <f>IF(C1546="",NA(),MATCH($B1546&amp;$C1546,'Smelter Look-up'!$J:$J,0))</f>
        <v>#N/A</v>
      </c>
      <c r="W1546" s="271"/>
      <c r="X1546" s="271">
        <f t="shared" ca="1" si="154"/>
        <v>0</v>
      </c>
      <c r="Y1546" s="271"/>
      <c r="Z1546" s="271"/>
      <c r="AB1546" s="273" t="str">
        <f t="shared" si="155"/>
        <v/>
      </c>
    </row>
    <row r="1547" spans="1:28" s="272" customFormat="1" ht="20">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153"/>
        <v/>
      </c>
      <c r="T1547" s="222" t="str">
        <f ca="1">IF(B1547="","",IF(ISERROR(MATCH($J1547,SorP!$B$1:$B$6230,0)),"",INDIRECT("'SorP'!$A$"&amp;MATCH($J1547,SorP!$B$1:$B$6230,0))))</f>
        <v/>
      </c>
      <c r="U1547" s="238"/>
      <c r="V1547" s="270" t="e">
        <f>IF(C1547="",NA(),MATCH($B1547&amp;$C1547,'Smelter Look-up'!$J:$J,0))</f>
        <v>#N/A</v>
      </c>
      <c r="W1547" s="271"/>
      <c r="X1547" s="271">
        <f t="shared" ca="1" si="154"/>
        <v>0</v>
      </c>
      <c r="Y1547" s="271"/>
      <c r="Z1547" s="271"/>
      <c r="AB1547" s="273" t="str">
        <f t="shared" si="155"/>
        <v/>
      </c>
    </row>
    <row r="1548" spans="1:28" s="272" customFormat="1" ht="20">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153"/>
        <v/>
      </c>
      <c r="T1548" s="222" t="str">
        <f ca="1">IF(B1548="","",IF(ISERROR(MATCH($J1548,SorP!$B$1:$B$6230,0)),"",INDIRECT("'SorP'!$A$"&amp;MATCH($J1548,SorP!$B$1:$B$6230,0))))</f>
        <v/>
      </c>
      <c r="U1548" s="238"/>
      <c r="V1548" s="270" t="e">
        <f>IF(C1548="",NA(),MATCH($B1548&amp;$C1548,'Smelter Look-up'!$J:$J,0))</f>
        <v>#N/A</v>
      </c>
      <c r="W1548" s="271"/>
      <c r="X1548" s="271">
        <f t="shared" ca="1" si="154"/>
        <v>0</v>
      </c>
      <c r="Y1548" s="271"/>
      <c r="Z1548" s="271"/>
      <c r="AB1548" s="273" t="str">
        <f t="shared" si="155"/>
        <v/>
      </c>
    </row>
    <row r="1549" spans="1:28" s="272" customFormat="1" ht="20">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153"/>
        <v/>
      </c>
      <c r="T1549" s="222" t="str">
        <f ca="1">IF(B1549="","",IF(ISERROR(MATCH($J1549,SorP!$B$1:$B$6230,0)),"",INDIRECT("'SorP'!$A$"&amp;MATCH($J1549,SorP!$B$1:$B$6230,0))))</f>
        <v/>
      </c>
      <c r="U1549" s="238"/>
      <c r="V1549" s="270" t="e">
        <f>IF(C1549="",NA(),MATCH($B1549&amp;$C1549,'Smelter Look-up'!$J:$J,0))</f>
        <v>#N/A</v>
      </c>
      <c r="W1549" s="271"/>
      <c r="X1549" s="271">
        <f t="shared" ca="1" si="154"/>
        <v>0</v>
      </c>
      <c r="Y1549" s="271"/>
      <c r="Z1549" s="271"/>
      <c r="AB1549" s="273" t="str">
        <f t="shared" si="155"/>
        <v/>
      </c>
    </row>
    <row r="1550" spans="1:28" s="272" customFormat="1" ht="20">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153"/>
        <v/>
      </c>
      <c r="T1550" s="222" t="str">
        <f ca="1">IF(B1550="","",IF(ISERROR(MATCH($J1550,SorP!$B$1:$B$6230,0)),"",INDIRECT("'SorP'!$A$"&amp;MATCH($J1550,SorP!$B$1:$B$6230,0))))</f>
        <v/>
      </c>
      <c r="U1550" s="238"/>
      <c r="V1550" s="270" t="e">
        <f>IF(C1550="",NA(),MATCH($B1550&amp;$C1550,'Smelter Look-up'!$J:$J,0))</f>
        <v>#N/A</v>
      </c>
      <c r="W1550" s="271"/>
      <c r="X1550" s="271">
        <f t="shared" ca="1" si="154"/>
        <v>0</v>
      </c>
      <c r="Y1550" s="271"/>
      <c r="Z1550" s="271"/>
      <c r="AB1550" s="273" t="str">
        <f t="shared" si="155"/>
        <v/>
      </c>
    </row>
    <row r="1551" spans="1:28" s="272" customFormat="1" ht="20">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153"/>
        <v/>
      </c>
      <c r="T1551" s="222" t="str">
        <f ca="1">IF(B1551="","",IF(ISERROR(MATCH($J1551,SorP!$B$1:$B$6230,0)),"",INDIRECT("'SorP'!$A$"&amp;MATCH($J1551,SorP!$B$1:$B$6230,0))))</f>
        <v/>
      </c>
      <c r="U1551" s="238"/>
      <c r="V1551" s="270" t="e">
        <f>IF(C1551="",NA(),MATCH($B1551&amp;$C1551,'Smelter Look-up'!$J:$J,0))</f>
        <v>#N/A</v>
      </c>
      <c r="W1551" s="271"/>
      <c r="X1551" s="271">
        <f t="shared" ca="1" si="154"/>
        <v>0</v>
      </c>
      <c r="Y1551" s="271"/>
      <c r="Z1551" s="271"/>
      <c r="AB1551" s="273" t="str">
        <f t="shared" si="155"/>
        <v/>
      </c>
    </row>
    <row r="1552" spans="1:28" s="272" customFormat="1" ht="20">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153"/>
        <v/>
      </c>
      <c r="T1552" s="222" t="str">
        <f ca="1">IF(B1552="","",IF(ISERROR(MATCH($J1552,SorP!$B$1:$B$6230,0)),"",INDIRECT("'SorP'!$A$"&amp;MATCH($J1552,SorP!$B$1:$B$6230,0))))</f>
        <v/>
      </c>
      <c r="U1552" s="238"/>
      <c r="V1552" s="270" t="e">
        <f>IF(C1552="",NA(),MATCH($B1552&amp;$C1552,'Smelter Look-up'!$J:$J,0))</f>
        <v>#N/A</v>
      </c>
      <c r="W1552" s="271"/>
      <c r="X1552" s="271">
        <f t="shared" ca="1" si="154"/>
        <v>0</v>
      </c>
      <c r="Y1552" s="271"/>
      <c r="Z1552" s="271"/>
      <c r="AB1552" s="273" t="str">
        <f t="shared" si="155"/>
        <v/>
      </c>
    </row>
    <row r="1553" spans="1:28" s="272" customFormat="1" ht="20">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ca="1" si="153"/>
        <v/>
      </c>
      <c r="T1553" s="222" t="str">
        <f ca="1">IF(B1553="","",IF(ISERROR(MATCH($J1553,SorP!$B$1:$B$6230,0)),"",INDIRECT("'SorP'!$A$"&amp;MATCH($J1553,SorP!$B$1:$B$6230,0))))</f>
        <v/>
      </c>
      <c r="U1553" s="238"/>
      <c r="V1553" s="270" t="e">
        <f>IF(C1553="",NA(),MATCH($B1553&amp;$C1553,'Smelter Look-up'!$J:$J,0))</f>
        <v>#N/A</v>
      </c>
      <c r="W1553" s="271"/>
      <c r="X1553" s="271">
        <f t="shared" ca="1" si="154"/>
        <v>0</v>
      </c>
      <c r="Y1553" s="271"/>
      <c r="Z1553" s="271"/>
      <c r="AB1553" s="273" t="str">
        <f t="shared" si="155"/>
        <v/>
      </c>
    </row>
    <row r="1554" spans="1:28" s="272" customFormat="1" ht="20">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ca="1" si="153"/>
        <v/>
      </c>
      <c r="T1554" s="222" t="str">
        <f ca="1">IF(B1554="","",IF(ISERROR(MATCH($J1554,SorP!$B$1:$B$6230,0)),"",INDIRECT("'SorP'!$A$"&amp;MATCH($J1554,SorP!$B$1:$B$6230,0))))</f>
        <v/>
      </c>
      <c r="U1554" s="238"/>
      <c r="V1554" s="270" t="e">
        <f>IF(C1554="",NA(),MATCH($B1554&amp;$C1554,'Smelter Look-up'!$J:$J,0))</f>
        <v>#N/A</v>
      </c>
      <c r="W1554" s="271"/>
      <c r="X1554" s="271">
        <f t="shared" ca="1" si="154"/>
        <v>0</v>
      </c>
      <c r="Y1554" s="271"/>
      <c r="Z1554" s="271"/>
      <c r="AB1554" s="273" t="str">
        <f t="shared" si="155"/>
        <v/>
      </c>
    </row>
    <row r="1555" spans="1:28" s="272" customFormat="1" ht="20">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153"/>
        <v/>
      </c>
      <c r="T1555" s="222" t="str">
        <f ca="1">IF(B1555="","",IF(ISERROR(MATCH($J1555,SorP!$B$1:$B$6230,0)),"",INDIRECT("'SorP'!$A$"&amp;MATCH($J1555,SorP!$B$1:$B$6230,0))))</f>
        <v/>
      </c>
      <c r="U1555" s="238"/>
      <c r="V1555" s="270" t="e">
        <f>IF(C1555="",NA(),MATCH($B1555&amp;$C1555,'Smelter Look-up'!$J:$J,0))</f>
        <v>#N/A</v>
      </c>
      <c r="W1555" s="271"/>
      <c r="X1555" s="271">
        <f t="shared" ca="1" si="154"/>
        <v>0</v>
      </c>
      <c r="Y1555" s="271"/>
      <c r="Z1555" s="271"/>
      <c r="AB1555" s="273" t="str">
        <f t="shared" si="155"/>
        <v/>
      </c>
    </row>
    <row r="1556" spans="1:28" s="272" customFormat="1" ht="20">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153"/>
        <v/>
      </c>
      <c r="T1556" s="222" t="str">
        <f ca="1">IF(B1556="","",IF(ISERROR(MATCH($J1556,SorP!$B$1:$B$6230,0)),"",INDIRECT("'SorP'!$A$"&amp;MATCH($J1556,SorP!$B$1:$B$6230,0))))</f>
        <v/>
      </c>
      <c r="U1556" s="238"/>
      <c r="V1556" s="270" t="e">
        <f>IF(C1556="",NA(),MATCH($B1556&amp;$C1556,'Smelter Look-up'!$J:$J,0))</f>
        <v>#N/A</v>
      </c>
      <c r="W1556" s="271"/>
      <c r="X1556" s="271">
        <f t="shared" ca="1" si="154"/>
        <v>0</v>
      </c>
      <c r="Y1556" s="271"/>
      <c r="Z1556" s="271"/>
      <c r="AB1556" s="273" t="str">
        <f t="shared" si="155"/>
        <v/>
      </c>
    </row>
    <row r="1557" spans="1:28" s="272" customFormat="1" ht="20">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ca="1" si="153"/>
        <v/>
      </c>
      <c r="T1557" s="222" t="str">
        <f ca="1">IF(B1557="","",IF(ISERROR(MATCH($J1557,SorP!$B$1:$B$6230,0)),"",INDIRECT("'SorP'!$A$"&amp;MATCH($J1557,SorP!$B$1:$B$6230,0))))</f>
        <v/>
      </c>
      <c r="U1557" s="238"/>
      <c r="V1557" s="270" t="e">
        <f>IF(C1557="",NA(),MATCH($B1557&amp;$C1557,'Smelter Look-up'!$J:$J,0))</f>
        <v>#N/A</v>
      </c>
      <c r="W1557" s="271"/>
      <c r="X1557" s="271">
        <f t="shared" ca="1" si="154"/>
        <v>0</v>
      </c>
      <c r="Y1557" s="271"/>
      <c r="Z1557" s="271"/>
      <c r="AB1557" s="273" t="str">
        <f t="shared" si="155"/>
        <v/>
      </c>
    </row>
    <row r="1558" spans="1:28" s="272" customFormat="1" ht="20">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153"/>
        <v/>
      </c>
      <c r="T1558" s="222" t="str">
        <f ca="1">IF(B1558="","",IF(ISERROR(MATCH($J1558,SorP!$B$1:$B$6230,0)),"",INDIRECT("'SorP'!$A$"&amp;MATCH($J1558,SorP!$B$1:$B$6230,0))))</f>
        <v/>
      </c>
      <c r="U1558" s="238"/>
      <c r="V1558" s="270" t="e">
        <f>IF(C1558="",NA(),MATCH($B1558&amp;$C1558,'Smelter Look-up'!$J:$J,0))</f>
        <v>#N/A</v>
      </c>
      <c r="W1558" s="271"/>
      <c r="X1558" s="271">
        <f t="shared" ca="1" si="154"/>
        <v>0</v>
      </c>
      <c r="Y1558" s="271"/>
      <c r="Z1558" s="271"/>
      <c r="AB1558" s="273" t="str">
        <f t="shared" si="155"/>
        <v/>
      </c>
    </row>
    <row r="1559" spans="1:28" s="272" customFormat="1" ht="20">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ca="1" si="153"/>
        <v/>
      </c>
      <c r="T1559" s="222" t="str">
        <f ca="1">IF(B1559="","",IF(ISERROR(MATCH($J1559,SorP!$B$1:$B$6230,0)),"",INDIRECT("'SorP'!$A$"&amp;MATCH($J1559,SorP!$B$1:$B$6230,0))))</f>
        <v/>
      </c>
      <c r="U1559" s="238"/>
      <c r="V1559" s="270" t="e">
        <f>IF(C1559="",NA(),MATCH($B1559&amp;$C1559,'Smelter Look-up'!$J:$J,0))</f>
        <v>#N/A</v>
      </c>
      <c r="W1559" s="271"/>
      <c r="X1559" s="271">
        <f t="shared" ca="1" si="154"/>
        <v>0</v>
      </c>
      <c r="Y1559" s="271"/>
      <c r="Z1559" s="271"/>
      <c r="AB1559" s="273" t="str">
        <f t="shared" si="155"/>
        <v/>
      </c>
    </row>
    <row r="1560" spans="1:28" s="272" customFormat="1" ht="20">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153"/>
        <v/>
      </c>
      <c r="T1560" s="222" t="str">
        <f ca="1">IF(B1560="","",IF(ISERROR(MATCH($J1560,SorP!$B$1:$B$6230,0)),"",INDIRECT("'SorP'!$A$"&amp;MATCH($J1560,SorP!$B$1:$B$6230,0))))</f>
        <v/>
      </c>
      <c r="U1560" s="238"/>
      <c r="V1560" s="270" t="e">
        <f>IF(C1560="",NA(),MATCH($B1560&amp;$C1560,'Smelter Look-up'!$J:$J,0))</f>
        <v>#N/A</v>
      </c>
      <c r="W1560" s="271"/>
      <c r="X1560" s="271">
        <f t="shared" ca="1" si="154"/>
        <v>0</v>
      </c>
      <c r="Y1560" s="271"/>
      <c r="Z1560" s="271"/>
      <c r="AB1560" s="273" t="str">
        <f t="shared" si="155"/>
        <v/>
      </c>
    </row>
    <row r="1561" spans="1:28" s="272" customFormat="1" ht="20">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153"/>
        <v/>
      </c>
      <c r="T1561" s="222" t="str">
        <f ca="1">IF(B1561="","",IF(ISERROR(MATCH($J1561,SorP!$B$1:$B$6230,0)),"",INDIRECT("'SorP'!$A$"&amp;MATCH($J1561,SorP!$B$1:$B$6230,0))))</f>
        <v/>
      </c>
      <c r="U1561" s="238"/>
      <c r="V1561" s="270" t="e">
        <f>IF(C1561="",NA(),MATCH($B1561&amp;$C1561,'Smelter Look-up'!$J:$J,0))</f>
        <v>#N/A</v>
      </c>
      <c r="W1561" s="271"/>
      <c r="X1561" s="271">
        <f t="shared" ca="1" si="154"/>
        <v>0</v>
      </c>
      <c r="Y1561" s="271"/>
      <c r="Z1561" s="271"/>
      <c r="AB1561" s="273" t="str">
        <f t="shared" si="155"/>
        <v/>
      </c>
    </row>
    <row r="1562" spans="1:28" s="272" customFormat="1" ht="20">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153"/>
        <v/>
      </c>
      <c r="T1562" s="222" t="str">
        <f ca="1">IF(B1562="","",IF(ISERROR(MATCH($J1562,SorP!$B$1:$B$6230,0)),"",INDIRECT("'SorP'!$A$"&amp;MATCH($J1562,SorP!$B$1:$B$6230,0))))</f>
        <v/>
      </c>
      <c r="U1562" s="238"/>
      <c r="V1562" s="270" t="e">
        <f>IF(C1562="",NA(),MATCH($B1562&amp;$C1562,'Smelter Look-up'!$J:$J,0))</f>
        <v>#N/A</v>
      </c>
      <c r="W1562" s="271"/>
      <c r="X1562" s="271">
        <f t="shared" ca="1" si="154"/>
        <v>0</v>
      </c>
      <c r="Y1562" s="271"/>
      <c r="Z1562" s="271"/>
      <c r="AB1562" s="273" t="str">
        <f t="shared" si="155"/>
        <v/>
      </c>
    </row>
    <row r="1563" spans="1:28" s="272" customFormat="1" ht="20">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ref="S1563:S1593" ca="1" si="156">IF(B1563="","",IF(ISERROR(MATCH($E1563,CL,0)),"Unknown",INDIRECT("'C'!$A$"&amp;MATCH($E1563,CL,0)+1)))</f>
        <v/>
      </c>
      <c r="T1563" s="222" t="str">
        <f ca="1">IF(B1563="","",IF(ISERROR(MATCH($J1563,SorP!$B$1:$B$6230,0)),"",INDIRECT("'SorP'!$A$"&amp;MATCH($J1563,SorP!$B$1:$B$6230,0))))</f>
        <v/>
      </c>
      <c r="U1563" s="238"/>
      <c r="V1563" s="270" t="e">
        <f>IF(C1563="",NA(),MATCH($B1563&amp;$C1563,'Smelter Look-up'!$J:$J,0))</f>
        <v>#N/A</v>
      </c>
      <c r="W1563" s="271"/>
      <c r="X1563" s="271">
        <f t="shared" ref="X1563:X1593" ca="1" si="157">IF(AND(C1563="Smelter not listed",OR(LEN(D1563)=0,LEN(E1563)=0)),1,0)</f>
        <v>0</v>
      </c>
      <c r="Y1563" s="271"/>
      <c r="Z1563" s="271"/>
      <c r="AB1563" s="273" t="str">
        <f t="shared" ref="AB1563:AB1593" si="158">B1563&amp;C1563</f>
        <v/>
      </c>
    </row>
    <row r="1564" spans="1:28" s="272" customFormat="1" ht="20">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ca="1" si="156"/>
        <v/>
      </c>
      <c r="T1564" s="222" t="str">
        <f ca="1">IF(B1564="","",IF(ISERROR(MATCH($J1564,SorP!$B$1:$B$6230,0)),"",INDIRECT("'SorP'!$A$"&amp;MATCH($J1564,SorP!$B$1:$B$6230,0))))</f>
        <v/>
      </c>
      <c r="U1564" s="238"/>
      <c r="V1564" s="270" t="e">
        <f>IF(C1564="",NA(),MATCH($B1564&amp;$C1564,'Smelter Look-up'!$J:$J,0))</f>
        <v>#N/A</v>
      </c>
      <c r="W1564" s="271"/>
      <c r="X1564" s="271">
        <f t="shared" ca="1" si="157"/>
        <v>0</v>
      </c>
      <c r="Y1564" s="271"/>
      <c r="Z1564" s="271"/>
      <c r="AB1564" s="273" t="str">
        <f t="shared" si="158"/>
        <v/>
      </c>
    </row>
    <row r="1565" spans="1:28" s="272" customFormat="1" ht="20">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156"/>
        <v/>
      </c>
      <c r="T1565" s="222" t="str">
        <f ca="1">IF(B1565="","",IF(ISERROR(MATCH($J1565,SorP!$B$1:$B$6230,0)),"",INDIRECT("'SorP'!$A$"&amp;MATCH($J1565,SorP!$B$1:$B$6230,0))))</f>
        <v/>
      </c>
      <c r="U1565" s="238"/>
      <c r="V1565" s="270" t="e">
        <f>IF(C1565="",NA(),MATCH($B1565&amp;$C1565,'Smelter Look-up'!$J:$J,0))</f>
        <v>#N/A</v>
      </c>
      <c r="W1565" s="271"/>
      <c r="X1565" s="271">
        <f t="shared" ca="1" si="157"/>
        <v>0</v>
      </c>
      <c r="Y1565" s="271"/>
      <c r="Z1565" s="271"/>
      <c r="AB1565" s="273" t="str">
        <f t="shared" si="158"/>
        <v/>
      </c>
    </row>
    <row r="1566" spans="1:28" s="272" customFormat="1" ht="20">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156"/>
        <v/>
      </c>
      <c r="T1566" s="222" t="str">
        <f ca="1">IF(B1566="","",IF(ISERROR(MATCH($J1566,SorP!$B$1:$B$6230,0)),"",INDIRECT("'SorP'!$A$"&amp;MATCH($J1566,SorP!$B$1:$B$6230,0))))</f>
        <v/>
      </c>
      <c r="U1566" s="238"/>
      <c r="V1566" s="270" t="e">
        <f>IF(C1566="",NA(),MATCH($B1566&amp;$C1566,'Smelter Look-up'!$J:$J,0))</f>
        <v>#N/A</v>
      </c>
      <c r="W1566" s="271"/>
      <c r="X1566" s="271">
        <f t="shared" ca="1" si="157"/>
        <v>0</v>
      </c>
      <c r="Y1566" s="271"/>
      <c r="Z1566" s="271"/>
      <c r="AB1566" s="273" t="str">
        <f t="shared" si="158"/>
        <v/>
      </c>
    </row>
    <row r="1567" spans="1:28" s="272" customFormat="1" ht="20">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156"/>
        <v/>
      </c>
      <c r="T1567" s="222" t="str">
        <f ca="1">IF(B1567="","",IF(ISERROR(MATCH($J1567,SorP!$B$1:$B$6230,0)),"",INDIRECT("'SorP'!$A$"&amp;MATCH($J1567,SorP!$B$1:$B$6230,0))))</f>
        <v/>
      </c>
      <c r="U1567" s="238"/>
      <c r="V1567" s="270" t="e">
        <f>IF(C1567="",NA(),MATCH($B1567&amp;$C1567,'Smelter Look-up'!$J:$J,0))</f>
        <v>#N/A</v>
      </c>
      <c r="W1567" s="271"/>
      <c r="X1567" s="271">
        <f t="shared" ca="1" si="157"/>
        <v>0</v>
      </c>
      <c r="Y1567" s="271"/>
      <c r="Z1567" s="271"/>
      <c r="AB1567" s="273" t="str">
        <f t="shared" si="158"/>
        <v/>
      </c>
    </row>
    <row r="1568" spans="1:28" s="272" customFormat="1" ht="20">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156"/>
        <v/>
      </c>
      <c r="T1568" s="222" t="str">
        <f ca="1">IF(B1568="","",IF(ISERROR(MATCH($J1568,SorP!$B$1:$B$6230,0)),"",INDIRECT("'SorP'!$A$"&amp;MATCH($J1568,SorP!$B$1:$B$6230,0))))</f>
        <v/>
      </c>
      <c r="U1568" s="238"/>
      <c r="V1568" s="270" t="e">
        <f>IF(C1568="",NA(),MATCH($B1568&amp;$C1568,'Smelter Look-up'!$J:$J,0))</f>
        <v>#N/A</v>
      </c>
      <c r="W1568" s="271"/>
      <c r="X1568" s="271">
        <f t="shared" ca="1" si="157"/>
        <v>0</v>
      </c>
      <c r="Y1568" s="271"/>
      <c r="Z1568" s="271"/>
      <c r="AB1568" s="273" t="str">
        <f t="shared" si="158"/>
        <v/>
      </c>
    </row>
    <row r="1569" spans="1:28" s="272" customFormat="1" ht="20">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156"/>
        <v/>
      </c>
      <c r="T1569" s="222" t="str">
        <f ca="1">IF(B1569="","",IF(ISERROR(MATCH($J1569,SorP!$B$1:$B$6230,0)),"",INDIRECT("'SorP'!$A$"&amp;MATCH($J1569,SorP!$B$1:$B$6230,0))))</f>
        <v/>
      </c>
      <c r="U1569" s="238"/>
      <c r="V1569" s="270" t="e">
        <f>IF(C1569="",NA(),MATCH($B1569&amp;$C1569,'Smelter Look-up'!$J:$J,0))</f>
        <v>#N/A</v>
      </c>
      <c r="W1569" s="271"/>
      <c r="X1569" s="271">
        <f t="shared" ca="1" si="157"/>
        <v>0</v>
      </c>
      <c r="Y1569" s="271"/>
      <c r="Z1569" s="271"/>
      <c r="AB1569" s="273" t="str">
        <f t="shared" si="158"/>
        <v/>
      </c>
    </row>
    <row r="1570" spans="1:28" s="272" customFormat="1" ht="20">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156"/>
        <v/>
      </c>
      <c r="T1570" s="222" t="str">
        <f ca="1">IF(B1570="","",IF(ISERROR(MATCH($J1570,SorP!$B$1:$B$6230,0)),"",INDIRECT("'SorP'!$A$"&amp;MATCH($J1570,SorP!$B$1:$B$6230,0))))</f>
        <v/>
      </c>
      <c r="U1570" s="238"/>
      <c r="V1570" s="270" t="e">
        <f>IF(C1570="",NA(),MATCH($B1570&amp;$C1570,'Smelter Look-up'!$J:$J,0))</f>
        <v>#N/A</v>
      </c>
      <c r="W1570" s="271"/>
      <c r="X1570" s="271">
        <f t="shared" ca="1" si="157"/>
        <v>0</v>
      </c>
      <c r="Y1570" s="271"/>
      <c r="Z1570" s="271"/>
      <c r="AB1570" s="273" t="str">
        <f t="shared" si="158"/>
        <v/>
      </c>
    </row>
    <row r="1571" spans="1:28" s="272" customFormat="1" ht="20">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156"/>
        <v/>
      </c>
      <c r="T1571" s="222" t="str">
        <f ca="1">IF(B1571="","",IF(ISERROR(MATCH($J1571,SorP!$B$1:$B$6230,0)),"",INDIRECT("'SorP'!$A$"&amp;MATCH($J1571,SorP!$B$1:$B$6230,0))))</f>
        <v/>
      </c>
      <c r="U1571" s="238"/>
      <c r="V1571" s="270" t="e">
        <f>IF(C1571="",NA(),MATCH($B1571&amp;$C1571,'Smelter Look-up'!$J:$J,0))</f>
        <v>#N/A</v>
      </c>
      <c r="W1571" s="271"/>
      <c r="X1571" s="271">
        <f t="shared" ca="1" si="157"/>
        <v>0</v>
      </c>
      <c r="Y1571" s="271"/>
      <c r="Z1571" s="271"/>
      <c r="AB1571" s="273" t="str">
        <f t="shared" si="158"/>
        <v/>
      </c>
    </row>
    <row r="1572" spans="1:28" s="272" customFormat="1" ht="20">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156"/>
        <v/>
      </c>
      <c r="T1572" s="222" t="str">
        <f ca="1">IF(B1572="","",IF(ISERROR(MATCH($J1572,SorP!$B$1:$B$6230,0)),"",INDIRECT("'SorP'!$A$"&amp;MATCH($J1572,SorP!$B$1:$B$6230,0))))</f>
        <v/>
      </c>
      <c r="U1572" s="238"/>
      <c r="V1572" s="270" t="e">
        <f>IF(C1572="",NA(),MATCH($B1572&amp;$C1572,'Smelter Look-up'!$J:$J,0))</f>
        <v>#N/A</v>
      </c>
      <c r="W1572" s="271"/>
      <c r="X1572" s="271">
        <f t="shared" ca="1" si="157"/>
        <v>0</v>
      </c>
      <c r="Y1572" s="271"/>
      <c r="Z1572" s="271"/>
      <c r="AB1572" s="273" t="str">
        <f t="shared" si="158"/>
        <v/>
      </c>
    </row>
    <row r="1573" spans="1:28" s="272" customFormat="1" ht="20">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156"/>
        <v/>
      </c>
      <c r="T1573" s="222" t="str">
        <f ca="1">IF(B1573="","",IF(ISERROR(MATCH($J1573,SorP!$B$1:$B$6230,0)),"",INDIRECT("'SorP'!$A$"&amp;MATCH($J1573,SorP!$B$1:$B$6230,0))))</f>
        <v/>
      </c>
      <c r="U1573" s="238"/>
      <c r="V1573" s="270" t="e">
        <f>IF(C1573="",NA(),MATCH($B1573&amp;$C1573,'Smelter Look-up'!$J:$J,0))</f>
        <v>#N/A</v>
      </c>
      <c r="W1573" s="271"/>
      <c r="X1573" s="271">
        <f t="shared" ca="1" si="157"/>
        <v>0</v>
      </c>
      <c r="Y1573" s="271"/>
      <c r="Z1573" s="271"/>
      <c r="AB1573" s="273" t="str">
        <f t="shared" si="158"/>
        <v/>
      </c>
    </row>
    <row r="1574" spans="1:28" s="272" customFormat="1" ht="20">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156"/>
        <v/>
      </c>
      <c r="T1574" s="222" t="str">
        <f ca="1">IF(B1574="","",IF(ISERROR(MATCH($J1574,SorP!$B$1:$B$6230,0)),"",INDIRECT("'SorP'!$A$"&amp;MATCH($J1574,SorP!$B$1:$B$6230,0))))</f>
        <v/>
      </c>
      <c r="U1574" s="238"/>
      <c r="V1574" s="270" t="e">
        <f>IF(C1574="",NA(),MATCH($B1574&amp;$C1574,'Smelter Look-up'!$J:$J,0))</f>
        <v>#N/A</v>
      </c>
      <c r="W1574" s="271"/>
      <c r="X1574" s="271">
        <f t="shared" ca="1" si="157"/>
        <v>0</v>
      </c>
      <c r="Y1574" s="271"/>
      <c r="Z1574" s="271"/>
      <c r="AB1574" s="273" t="str">
        <f t="shared" si="158"/>
        <v/>
      </c>
    </row>
    <row r="1575" spans="1:28" s="272" customFormat="1" ht="20">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156"/>
        <v/>
      </c>
      <c r="T1575" s="222" t="str">
        <f ca="1">IF(B1575="","",IF(ISERROR(MATCH($J1575,SorP!$B$1:$B$6230,0)),"",INDIRECT("'SorP'!$A$"&amp;MATCH($J1575,SorP!$B$1:$B$6230,0))))</f>
        <v/>
      </c>
      <c r="U1575" s="238"/>
      <c r="V1575" s="270" t="e">
        <f>IF(C1575="",NA(),MATCH($B1575&amp;$C1575,'Smelter Look-up'!$J:$J,0))</f>
        <v>#N/A</v>
      </c>
      <c r="W1575" s="271"/>
      <c r="X1575" s="271">
        <f t="shared" ca="1" si="157"/>
        <v>0</v>
      </c>
      <c r="Y1575" s="271"/>
      <c r="Z1575" s="271"/>
      <c r="AB1575" s="273" t="str">
        <f t="shared" si="158"/>
        <v/>
      </c>
    </row>
    <row r="1576" spans="1:28" s="272" customFormat="1" ht="20">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156"/>
        <v/>
      </c>
      <c r="T1576" s="222" t="str">
        <f ca="1">IF(B1576="","",IF(ISERROR(MATCH($J1576,SorP!$B$1:$B$6230,0)),"",INDIRECT("'SorP'!$A$"&amp;MATCH($J1576,SorP!$B$1:$B$6230,0))))</f>
        <v/>
      </c>
      <c r="U1576" s="238"/>
      <c r="V1576" s="270" t="e">
        <f>IF(C1576="",NA(),MATCH($B1576&amp;$C1576,'Smelter Look-up'!$J:$J,0))</f>
        <v>#N/A</v>
      </c>
      <c r="W1576" s="271"/>
      <c r="X1576" s="271">
        <f t="shared" ca="1" si="157"/>
        <v>0</v>
      </c>
      <c r="Y1576" s="271"/>
      <c r="Z1576" s="271"/>
      <c r="AB1576" s="273" t="str">
        <f t="shared" si="158"/>
        <v/>
      </c>
    </row>
    <row r="1577" spans="1:28" s="272" customFormat="1" ht="20">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156"/>
        <v/>
      </c>
      <c r="T1577" s="222" t="str">
        <f ca="1">IF(B1577="","",IF(ISERROR(MATCH($J1577,SorP!$B$1:$B$6230,0)),"",INDIRECT("'SorP'!$A$"&amp;MATCH($J1577,SorP!$B$1:$B$6230,0))))</f>
        <v/>
      </c>
      <c r="U1577" s="238"/>
      <c r="V1577" s="270" t="e">
        <f>IF(C1577="",NA(),MATCH($B1577&amp;$C1577,'Smelter Look-up'!$J:$J,0))</f>
        <v>#N/A</v>
      </c>
      <c r="W1577" s="271"/>
      <c r="X1577" s="271">
        <f t="shared" ca="1" si="157"/>
        <v>0</v>
      </c>
      <c r="Y1577" s="271"/>
      <c r="Z1577" s="271"/>
      <c r="AB1577" s="273" t="str">
        <f t="shared" si="158"/>
        <v/>
      </c>
    </row>
    <row r="1578" spans="1:28" s="272" customFormat="1" ht="20">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156"/>
        <v/>
      </c>
      <c r="T1578" s="222" t="str">
        <f ca="1">IF(B1578="","",IF(ISERROR(MATCH($J1578,SorP!$B$1:$B$6230,0)),"",INDIRECT("'SorP'!$A$"&amp;MATCH($J1578,SorP!$B$1:$B$6230,0))))</f>
        <v/>
      </c>
      <c r="U1578" s="238"/>
      <c r="V1578" s="270" t="e">
        <f>IF(C1578="",NA(),MATCH($B1578&amp;$C1578,'Smelter Look-up'!$J:$J,0))</f>
        <v>#N/A</v>
      </c>
      <c r="W1578" s="271"/>
      <c r="X1578" s="271">
        <f t="shared" ca="1" si="157"/>
        <v>0</v>
      </c>
      <c r="Y1578" s="271"/>
      <c r="Z1578" s="271"/>
      <c r="AB1578" s="273" t="str">
        <f t="shared" si="158"/>
        <v/>
      </c>
    </row>
    <row r="1579" spans="1:28" s="272" customFormat="1" ht="20">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156"/>
        <v/>
      </c>
      <c r="T1579" s="222" t="str">
        <f ca="1">IF(B1579="","",IF(ISERROR(MATCH($J1579,SorP!$B$1:$B$6230,0)),"",INDIRECT("'SorP'!$A$"&amp;MATCH($J1579,SorP!$B$1:$B$6230,0))))</f>
        <v/>
      </c>
      <c r="U1579" s="238"/>
      <c r="V1579" s="270" t="e">
        <f>IF(C1579="",NA(),MATCH($B1579&amp;$C1579,'Smelter Look-up'!$J:$J,0))</f>
        <v>#N/A</v>
      </c>
      <c r="W1579" s="271"/>
      <c r="X1579" s="271">
        <f t="shared" ca="1" si="157"/>
        <v>0</v>
      </c>
      <c r="Y1579" s="271"/>
      <c r="Z1579" s="271"/>
      <c r="AB1579" s="273" t="str">
        <f t="shared" si="158"/>
        <v/>
      </c>
    </row>
    <row r="1580" spans="1:28" s="272" customFormat="1" ht="20">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156"/>
        <v/>
      </c>
      <c r="T1580" s="222" t="str">
        <f ca="1">IF(B1580="","",IF(ISERROR(MATCH($J1580,SorP!$B$1:$B$6230,0)),"",INDIRECT("'SorP'!$A$"&amp;MATCH($J1580,SorP!$B$1:$B$6230,0))))</f>
        <v/>
      </c>
      <c r="U1580" s="238"/>
      <c r="V1580" s="270" t="e">
        <f>IF(C1580="",NA(),MATCH($B1580&amp;$C1580,'Smelter Look-up'!$J:$J,0))</f>
        <v>#N/A</v>
      </c>
      <c r="W1580" s="271"/>
      <c r="X1580" s="271">
        <f t="shared" ca="1" si="157"/>
        <v>0</v>
      </c>
      <c r="Y1580" s="271"/>
      <c r="Z1580" s="271"/>
      <c r="AB1580" s="273" t="str">
        <f t="shared" si="158"/>
        <v/>
      </c>
    </row>
    <row r="1581" spans="1:28" s="272" customFormat="1" ht="20">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156"/>
        <v/>
      </c>
      <c r="T1581" s="222" t="str">
        <f ca="1">IF(B1581="","",IF(ISERROR(MATCH($J1581,SorP!$B$1:$B$6230,0)),"",INDIRECT("'SorP'!$A$"&amp;MATCH($J1581,SorP!$B$1:$B$6230,0))))</f>
        <v/>
      </c>
      <c r="U1581" s="238"/>
      <c r="V1581" s="270" t="e">
        <f>IF(C1581="",NA(),MATCH($B1581&amp;$C1581,'Smelter Look-up'!$J:$J,0))</f>
        <v>#N/A</v>
      </c>
      <c r="W1581" s="271"/>
      <c r="X1581" s="271">
        <f t="shared" ca="1" si="157"/>
        <v>0</v>
      </c>
      <c r="Y1581" s="271"/>
      <c r="Z1581" s="271"/>
      <c r="AB1581" s="273" t="str">
        <f t="shared" si="158"/>
        <v/>
      </c>
    </row>
    <row r="1582" spans="1:28" s="272" customFormat="1" ht="20">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156"/>
        <v/>
      </c>
      <c r="T1582" s="222" t="str">
        <f ca="1">IF(B1582="","",IF(ISERROR(MATCH($J1582,SorP!$B$1:$B$6230,0)),"",INDIRECT("'SorP'!$A$"&amp;MATCH($J1582,SorP!$B$1:$B$6230,0))))</f>
        <v/>
      </c>
      <c r="U1582" s="238"/>
      <c r="V1582" s="270" t="e">
        <f>IF(C1582="",NA(),MATCH($B1582&amp;$C1582,'Smelter Look-up'!$J:$J,0))</f>
        <v>#N/A</v>
      </c>
      <c r="W1582" s="271"/>
      <c r="X1582" s="271">
        <f t="shared" ca="1" si="157"/>
        <v>0</v>
      </c>
      <c r="Y1582" s="271"/>
      <c r="Z1582" s="271"/>
      <c r="AB1582" s="273" t="str">
        <f t="shared" si="158"/>
        <v/>
      </c>
    </row>
    <row r="1583" spans="1:28" s="272" customFormat="1" ht="20">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156"/>
        <v/>
      </c>
      <c r="T1583" s="222" t="str">
        <f ca="1">IF(B1583="","",IF(ISERROR(MATCH($J1583,SorP!$B$1:$B$6230,0)),"",INDIRECT("'SorP'!$A$"&amp;MATCH($J1583,SorP!$B$1:$B$6230,0))))</f>
        <v/>
      </c>
      <c r="U1583" s="238"/>
      <c r="V1583" s="270" t="e">
        <f>IF(C1583="",NA(),MATCH($B1583&amp;$C1583,'Smelter Look-up'!$J:$J,0))</f>
        <v>#N/A</v>
      </c>
      <c r="W1583" s="271"/>
      <c r="X1583" s="271">
        <f t="shared" ca="1" si="157"/>
        <v>0</v>
      </c>
      <c r="Y1583" s="271"/>
      <c r="Z1583" s="271"/>
      <c r="AB1583" s="273" t="str">
        <f t="shared" si="158"/>
        <v/>
      </c>
    </row>
    <row r="1584" spans="1:28" s="272" customFormat="1" ht="20">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156"/>
        <v/>
      </c>
      <c r="T1584" s="222" t="str">
        <f ca="1">IF(B1584="","",IF(ISERROR(MATCH($J1584,SorP!$B$1:$B$6230,0)),"",INDIRECT("'SorP'!$A$"&amp;MATCH($J1584,SorP!$B$1:$B$6230,0))))</f>
        <v/>
      </c>
      <c r="U1584" s="238"/>
      <c r="V1584" s="270" t="e">
        <f>IF(C1584="",NA(),MATCH($B1584&amp;$C1584,'Smelter Look-up'!$J:$J,0))</f>
        <v>#N/A</v>
      </c>
      <c r="W1584" s="271"/>
      <c r="X1584" s="271">
        <f t="shared" ca="1" si="157"/>
        <v>0</v>
      </c>
      <c r="Y1584" s="271"/>
      <c r="Z1584" s="271"/>
      <c r="AB1584" s="273" t="str">
        <f t="shared" si="158"/>
        <v/>
      </c>
    </row>
    <row r="1585" spans="1:28" s="272" customFormat="1" ht="20">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156"/>
        <v/>
      </c>
      <c r="T1585" s="222" t="str">
        <f ca="1">IF(B1585="","",IF(ISERROR(MATCH($J1585,SorP!$B$1:$B$6230,0)),"",INDIRECT("'SorP'!$A$"&amp;MATCH($J1585,SorP!$B$1:$B$6230,0))))</f>
        <v/>
      </c>
      <c r="U1585" s="238"/>
      <c r="V1585" s="270" t="e">
        <f>IF(C1585="",NA(),MATCH($B1585&amp;$C1585,'Smelter Look-up'!$J:$J,0))</f>
        <v>#N/A</v>
      </c>
      <c r="W1585" s="271"/>
      <c r="X1585" s="271">
        <f t="shared" ca="1" si="157"/>
        <v>0</v>
      </c>
      <c r="Y1585" s="271"/>
      <c r="Z1585" s="271"/>
      <c r="AB1585" s="273" t="str">
        <f t="shared" si="158"/>
        <v/>
      </c>
    </row>
    <row r="1586" spans="1:28" s="272" customFormat="1" ht="20">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ca="1" si="156"/>
        <v/>
      </c>
      <c r="T1586" s="222" t="str">
        <f ca="1">IF(B1586="","",IF(ISERROR(MATCH($J1586,SorP!$B$1:$B$6230,0)),"",INDIRECT("'SorP'!$A$"&amp;MATCH($J1586,SorP!$B$1:$B$6230,0))))</f>
        <v/>
      </c>
      <c r="U1586" s="238"/>
      <c r="V1586" s="270" t="e">
        <f>IF(C1586="",NA(),MATCH($B1586&amp;$C1586,'Smelter Look-up'!$J:$J,0))</f>
        <v>#N/A</v>
      </c>
      <c r="W1586" s="271"/>
      <c r="X1586" s="271">
        <f t="shared" ca="1" si="157"/>
        <v>0</v>
      </c>
      <c r="Y1586" s="271"/>
      <c r="Z1586" s="271"/>
      <c r="AB1586" s="273" t="str">
        <f t="shared" si="158"/>
        <v/>
      </c>
    </row>
    <row r="1587" spans="1:28" s="272" customFormat="1" ht="20">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156"/>
        <v/>
      </c>
      <c r="T1587" s="222" t="str">
        <f ca="1">IF(B1587="","",IF(ISERROR(MATCH($J1587,SorP!$B$1:$B$6230,0)),"",INDIRECT("'SorP'!$A$"&amp;MATCH($J1587,SorP!$B$1:$B$6230,0))))</f>
        <v/>
      </c>
      <c r="U1587" s="238"/>
      <c r="V1587" s="270" t="e">
        <f>IF(C1587="",NA(),MATCH($B1587&amp;$C1587,'Smelter Look-up'!$J:$J,0))</f>
        <v>#N/A</v>
      </c>
      <c r="W1587" s="271"/>
      <c r="X1587" s="271">
        <f t="shared" ca="1" si="157"/>
        <v>0</v>
      </c>
      <c r="Y1587" s="271"/>
      <c r="Z1587" s="271"/>
      <c r="AB1587" s="273" t="str">
        <f t="shared" si="158"/>
        <v/>
      </c>
    </row>
    <row r="1588" spans="1:28" s="272" customFormat="1" ht="20">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ca="1" si="156"/>
        <v/>
      </c>
      <c r="T1588" s="222" t="str">
        <f ca="1">IF(B1588="","",IF(ISERROR(MATCH($J1588,SorP!$B$1:$B$6230,0)),"",INDIRECT("'SorP'!$A$"&amp;MATCH($J1588,SorP!$B$1:$B$6230,0))))</f>
        <v/>
      </c>
      <c r="U1588" s="238"/>
      <c r="V1588" s="270" t="e">
        <f>IF(C1588="",NA(),MATCH($B1588&amp;$C1588,'Smelter Look-up'!$J:$J,0))</f>
        <v>#N/A</v>
      </c>
      <c r="W1588" s="271"/>
      <c r="X1588" s="271">
        <f t="shared" ca="1" si="157"/>
        <v>0</v>
      </c>
      <c r="Y1588" s="271"/>
      <c r="Z1588" s="271"/>
      <c r="AB1588" s="273" t="str">
        <f t="shared" si="158"/>
        <v/>
      </c>
    </row>
    <row r="1589" spans="1:28" s="272" customFormat="1" ht="20">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ca="1" si="156"/>
        <v/>
      </c>
      <c r="T1589" s="222" t="str">
        <f ca="1">IF(B1589="","",IF(ISERROR(MATCH($J1589,SorP!$B$1:$B$6230,0)),"",INDIRECT("'SorP'!$A$"&amp;MATCH($J1589,SorP!$B$1:$B$6230,0))))</f>
        <v/>
      </c>
      <c r="U1589" s="238"/>
      <c r="V1589" s="270" t="e">
        <f>IF(C1589="",NA(),MATCH($B1589&amp;$C1589,'Smelter Look-up'!$J:$J,0))</f>
        <v>#N/A</v>
      </c>
      <c r="W1589" s="271"/>
      <c r="X1589" s="271">
        <f t="shared" ca="1" si="157"/>
        <v>0</v>
      </c>
      <c r="Y1589" s="271"/>
      <c r="Z1589" s="271"/>
      <c r="AB1589" s="273" t="str">
        <f t="shared" si="158"/>
        <v/>
      </c>
    </row>
    <row r="1590" spans="1:28" s="272" customFormat="1" ht="20">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ca="1" si="156"/>
        <v/>
      </c>
      <c r="T1590" s="222" t="str">
        <f ca="1">IF(B1590="","",IF(ISERROR(MATCH($J1590,SorP!$B$1:$B$6230,0)),"",INDIRECT("'SorP'!$A$"&amp;MATCH($J1590,SorP!$B$1:$B$6230,0))))</f>
        <v/>
      </c>
      <c r="U1590" s="238"/>
      <c r="V1590" s="270" t="e">
        <f>IF(C1590="",NA(),MATCH($B1590&amp;$C1590,'Smelter Look-up'!$J:$J,0))</f>
        <v>#N/A</v>
      </c>
      <c r="W1590" s="271"/>
      <c r="X1590" s="271">
        <f t="shared" ca="1" si="157"/>
        <v>0</v>
      </c>
      <c r="Y1590" s="271"/>
      <c r="Z1590" s="271"/>
      <c r="AB1590" s="273" t="str">
        <f t="shared" si="158"/>
        <v/>
      </c>
    </row>
    <row r="1591" spans="1:28" s="272" customFormat="1" ht="20">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ca="1" si="156"/>
        <v/>
      </c>
      <c r="T1591" s="222" t="str">
        <f ca="1">IF(B1591="","",IF(ISERROR(MATCH($J1591,SorP!$B$1:$B$6230,0)),"",INDIRECT("'SorP'!$A$"&amp;MATCH($J1591,SorP!$B$1:$B$6230,0))))</f>
        <v/>
      </c>
      <c r="U1591" s="238"/>
      <c r="V1591" s="270" t="e">
        <f>IF(C1591="",NA(),MATCH($B1591&amp;$C1591,'Smelter Look-up'!$J:$J,0))</f>
        <v>#N/A</v>
      </c>
      <c r="W1591" s="271"/>
      <c r="X1591" s="271">
        <f t="shared" ca="1" si="157"/>
        <v>0</v>
      </c>
      <c r="Y1591" s="271"/>
      <c r="Z1591" s="271"/>
      <c r="AB1591" s="273" t="str">
        <f t="shared" si="158"/>
        <v/>
      </c>
    </row>
    <row r="1592" spans="1:28" s="272" customFormat="1" ht="20">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156"/>
        <v/>
      </c>
      <c r="T1592" s="222" t="str">
        <f ca="1">IF(B1592="","",IF(ISERROR(MATCH($J1592,SorP!$B$1:$B$6230,0)),"",INDIRECT("'SorP'!$A$"&amp;MATCH($J1592,SorP!$B$1:$B$6230,0))))</f>
        <v/>
      </c>
      <c r="U1592" s="238"/>
      <c r="V1592" s="270" t="e">
        <f>IF(C1592="",NA(),MATCH($B1592&amp;$C1592,'Smelter Look-up'!$J:$J,0))</f>
        <v>#N/A</v>
      </c>
      <c r="W1592" s="271"/>
      <c r="X1592" s="271">
        <f t="shared" ca="1" si="157"/>
        <v>0</v>
      </c>
      <c r="Y1592" s="271"/>
      <c r="Z1592" s="271"/>
      <c r="AB1592" s="273" t="str">
        <f t="shared" si="158"/>
        <v/>
      </c>
    </row>
    <row r="1593" spans="1:28" s="272" customFormat="1" ht="20">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156"/>
        <v/>
      </c>
      <c r="T1593" s="222" t="str">
        <f ca="1">IF(B1593="","",IF(ISERROR(MATCH($J1593,SorP!$B$1:$B$6230,0)),"",INDIRECT("'SorP'!$A$"&amp;MATCH($J1593,SorP!$B$1:$B$6230,0))))</f>
        <v/>
      </c>
      <c r="U1593" s="238"/>
      <c r="V1593" s="270" t="e">
        <f>IF(C1593="",NA(),MATCH($B1593&amp;$C1593,'Smelter Look-up'!$J:$J,0))</f>
        <v>#N/A</v>
      </c>
      <c r="W1593" s="271"/>
      <c r="X1593" s="271">
        <f t="shared" ca="1" si="157"/>
        <v>0</v>
      </c>
      <c r="Y1593" s="271"/>
      <c r="Z1593" s="271"/>
      <c r="AB1593" s="273" t="str">
        <f t="shared" si="158"/>
        <v/>
      </c>
    </row>
    <row r="1594" spans="1:28" s="272" customFormat="1" ht="20">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ref="S1594" ca="1" si="159">IF(B1594="","",IF(ISERROR(MATCH($E1594,CL,0)),"Unknown",INDIRECT("'C'!$A$"&amp;MATCH($E1594,CL,0)+1)))</f>
        <v/>
      </c>
      <c r="T1594" s="222" t="str">
        <f ca="1">IF(B1594="","",IF(ISERROR(MATCH($J1594,SorP!$B$1:$B$6230,0)),"",INDIRECT("'SorP'!$A$"&amp;MATCH($J1594,SorP!$B$1:$B$6230,0))))</f>
        <v/>
      </c>
      <c r="U1594" s="238"/>
      <c r="V1594" s="270" t="e">
        <f>IF(C1594="",NA(),MATCH($B1594&amp;$C1594,'Smelter Look-up'!$J:$J,0))</f>
        <v>#N/A</v>
      </c>
      <c r="W1594" s="271"/>
      <c r="X1594" s="271">
        <f t="shared" ref="X1594" ca="1" si="160">IF(AND(C1594="Smelter not listed",OR(LEN(D1594)=0,LEN(E1594)=0)),1,0)</f>
        <v>0</v>
      </c>
      <c r="Y1594" s="271"/>
      <c r="Z1594" s="271"/>
      <c r="AB1594" s="273" t="str">
        <f t="shared" ref="AB1594" si="161">B1594&amp;C1594</f>
        <v/>
      </c>
    </row>
    <row r="1595" spans="1:28" s="272" customFormat="1" ht="20">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t="shared" ref="S1595:S1626" ca="1" si="162">IF(B1595="","",IF(ISERROR(MATCH($E1595,CL,0)),"Unknown",INDIRECT("'C'!$A$"&amp;MATCH($E1595,CL,0)+1)))</f>
        <v/>
      </c>
      <c r="T1595" s="222" t="str">
        <f ca="1">IF(B1595="","",IF(ISERROR(MATCH($J1595,SorP!$B$1:$B$6230,0)),"",INDIRECT("'SorP'!$A$"&amp;MATCH($J1595,SorP!$B$1:$B$6230,0))))</f>
        <v/>
      </c>
      <c r="U1595" s="238"/>
      <c r="V1595" s="270" t="e">
        <f>IF(C1595="",NA(),MATCH($B1595&amp;$C1595,'Smelter Look-up'!$J:$J,0))</f>
        <v>#N/A</v>
      </c>
      <c r="W1595" s="271"/>
      <c r="X1595" s="271">
        <f t="shared" ref="X1595:X1626" ca="1" si="163">IF(AND(C1595="Smelter not listed",OR(LEN(D1595)=0,LEN(E1595)=0)),1,0)</f>
        <v>0</v>
      </c>
      <c r="Y1595" s="271"/>
      <c r="Z1595" s="271"/>
      <c r="AB1595" s="273" t="str">
        <f t="shared" ref="AB1595:AB1626" si="164">B1595&amp;C1595</f>
        <v/>
      </c>
    </row>
    <row r="1596" spans="1:28" s="272" customFormat="1" ht="20">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ca="1" si="162"/>
        <v/>
      </c>
      <c r="T1596" s="222" t="str">
        <f ca="1">IF(B1596="","",IF(ISERROR(MATCH($J1596,SorP!$B$1:$B$6230,0)),"",INDIRECT("'SorP'!$A$"&amp;MATCH($J1596,SorP!$B$1:$B$6230,0))))</f>
        <v/>
      </c>
      <c r="U1596" s="238"/>
      <c r="V1596" s="270" t="e">
        <f>IF(C1596="",NA(),MATCH($B1596&amp;$C1596,'Smelter Look-up'!$J:$J,0))</f>
        <v>#N/A</v>
      </c>
      <c r="W1596" s="271"/>
      <c r="X1596" s="271">
        <f t="shared" ca="1" si="163"/>
        <v>0</v>
      </c>
      <c r="Y1596" s="271"/>
      <c r="Z1596" s="271"/>
      <c r="AB1596" s="273" t="str">
        <f t="shared" si="164"/>
        <v/>
      </c>
    </row>
    <row r="1597" spans="1:28" s="272" customFormat="1" ht="20">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162"/>
        <v/>
      </c>
      <c r="T1597" s="222" t="str">
        <f ca="1">IF(B1597="","",IF(ISERROR(MATCH($J1597,SorP!$B$1:$B$6230,0)),"",INDIRECT("'SorP'!$A$"&amp;MATCH($J1597,SorP!$B$1:$B$6230,0))))</f>
        <v/>
      </c>
      <c r="U1597" s="238"/>
      <c r="V1597" s="270" t="e">
        <f>IF(C1597="",NA(),MATCH($B1597&amp;$C1597,'Smelter Look-up'!$J:$J,0))</f>
        <v>#N/A</v>
      </c>
      <c r="W1597" s="271"/>
      <c r="X1597" s="271">
        <f t="shared" ca="1" si="163"/>
        <v>0</v>
      </c>
      <c r="Y1597" s="271"/>
      <c r="Z1597" s="271"/>
      <c r="AB1597" s="273" t="str">
        <f t="shared" si="164"/>
        <v/>
      </c>
    </row>
    <row r="1598" spans="1:28" s="272" customFormat="1" ht="20">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162"/>
        <v/>
      </c>
      <c r="T1598" s="222" t="str">
        <f ca="1">IF(B1598="","",IF(ISERROR(MATCH($J1598,SorP!$B$1:$B$6230,0)),"",INDIRECT("'SorP'!$A$"&amp;MATCH($J1598,SorP!$B$1:$B$6230,0))))</f>
        <v/>
      </c>
      <c r="U1598" s="238"/>
      <c r="V1598" s="270" t="e">
        <f>IF(C1598="",NA(),MATCH($B1598&amp;$C1598,'Smelter Look-up'!$J:$J,0))</f>
        <v>#N/A</v>
      </c>
      <c r="W1598" s="271"/>
      <c r="X1598" s="271">
        <f t="shared" ca="1" si="163"/>
        <v>0</v>
      </c>
      <c r="Y1598" s="271"/>
      <c r="Z1598" s="271"/>
      <c r="AB1598" s="273" t="str">
        <f t="shared" si="164"/>
        <v/>
      </c>
    </row>
    <row r="1599" spans="1:28" s="272" customFormat="1" ht="20">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162"/>
        <v/>
      </c>
      <c r="T1599" s="222" t="str">
        <f ca="1">IF(B1599="","",IF(ISERROR(MATCH($J1599,SorP!$B$1:$B$6230,0)),"",INDIRECT("'SorP'!$A$"&amp;MATCH($J1599,SorP!$B$1:$B$6230,0))))</f>
        <v/>
      </c>
      <c r="U1599" s="238"/>
      <c r="V1599" s="270" t="e">
        <f>IF(C1599="",NA(),MATCH($B1599&amp;$C1599,'Smelter Look-up'!$J:$J,0))</f>
        <v>#N/A</v>
      </c>
      <c r="W1599" s="271"/>
      <c r="X1599" s="271">
        <f t="shared" ca="1" si="163"/>
        <v>0</v>
      </c>
      <c r="Y1599" s="271"/>
      <c r="Z1599" s="271"/>
      <c r="AB1599" s="273" t="str">
        <f t="shared" si="164"/>
        <v/>
      </c>
    </row>
    <row r="1600" spans="1:28" s="272" customFormat="1" ht="20">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162"/>
        <v/>
      </c>
      <c r="T1600" s="222" t="str">
        <f ca="1">IF(B1600="","",IF(ISERROR(MATCH($J1600,SorP!$B$1:$B$6230,0)),"",INDIRECT("'SorP'!$A$"&amp;MATCH($J1600,SorP!$B$1:$B$6230,0))))</f>
        <v/>
      </c>
      <c r="U1600" s="238"/>
      <c r="V1600" s="270" t="e">
        <f>IF(C1600="",NA(),MATCH($B1600&amp;$C1600,'Smelter Look-up'!$J:$J,0))</f>
        <v>#N/A</v>
      </c>
      <c r="W1600" s="271"/>
      <c r="X1600" s="271">
        <f t="shared" ca="1" si="163"/>
        <v>0</v>
      </c>
      <c r="Y1600" s="271"/>
      <c r="Z1600" s="271"/>
      <c r="AB1600" s="273" t="str">
        <f t="shared" si="164"/>
        <v/>
      </c>
    </row>
    <row r="1601" spans="1:28" s="272" customFormat="1" ht="20">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162"/>
        <v/>
      </c>
      <c r="T1601" s="222" t="str">
        <f ca="1">IF(B1601="","",IF(ISERROR(MATCH($J1601,SorP!$B$1:$B$6230,0)),"",INDIRECT("'SorP'!$A$"&amp;MATCH($J1601,SorP!$B$1:$B$6230,0))))</f>
        <v/>
      </c>
      <c r="U1601" s="238"/>
      <c r="V1601" s="270" t="e">
        <f>IF(C1601="",NA(),MATCH($B1601&amp;$C1601,'Smelter Look-up'!$J:$J,0))</f>
        <v>#N/A</v>
      </c>
      <c r="W1601" s="271"/>
      <c r="X1601" s="271">
        <f t="shared" ca="1" si="163"/>
        <v>0</v>
      </c>
      <c r="Y1601" s="271"/>
      <c r="Z1601" s="271"/>
      <c r="AB1601" s="273" t="str">
        <f t="shared" si="164"/>
        <v/>
      </c>
    </row>
    <row r="1602" spans="1:28" s="272" customFormat="1" ht="20">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162"/>
        <v/>
      </c>
      <c r="T1602" s="222" t="str">
        <f ca="1">IF(B1602="","",IF(ISERROR(MATCH($J1602,SorP!$B$1:$B$6230,0)),"",INDIRECT("'SorP'!$A$"&amp;MATCH($J1602,SorP!$B$1:$B$6230,0))))</f>
        <v/>
      </c>
      <c r="U1602" s="238"/>
      <c r="V1602" s="270" t="e">
        <f>IF(C1602="",NA(),MATCH($B1602&amp;$C1602,'Smelter Look-up'!$J:$J,0))</f>
        <v>#N/A</v>
      </c>
      <c r="W1602" s="271"/>
      <c r="X1602" s="271">
        <f t="shared" ca="1" si="163"/>
        <v>0</v>
      </c>
      <c r="Y1602" s="271"/>
      <c r="Z1602" s="271"/>
      <c r="AB1602" s="273" t="str">
        <f t="shared" si="164"/>
        <v/>
      </c>
    </row>
    <row r="1603" spans="1:28" s="272" customFormat="1" ht="20">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162"/>
        <v/>
      </c>
      <c r="T1603" s="222" t="str">
        <f ca="1">IF(B1603="","",IF(ISERROR(MATCH($J1603,SorP!$B$1:$B$6230,0)),"",INDIRECT("'SorP'!$A$"&amp;MATCH($J1603,SorP!$B$1:$B$6230,0))))</f>
        <v/>
      </c>
      <c r="U1603" s="238"/>
      <c r="V1603" s="270" t="e">
        <f>IF(C1603="",NA(),MATCH($B1603&amp;$C1603,'Smelter Look-up'!$J:$J,0))</f>
        <v>#N/A</v>
      </c>
      <c r="W1603" s="271"/>
      <c r="X1603" s="271">
        <f t="shared" ca="1" si="163"/>
        <v>0</v>
      </c>
      <c r="Y1603" s="271"/>
      <c r="Z1603" s="271"/>
      <c r="AB1603" s="273" t="str">
        <f t="shared" si="164"/>
        <v/>
      </c>
    </row>
    <row r="1604" spans="1:28" s="272" customFormat="1" ht="20">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162"/>
        <v/>
      </c>
      <c r="T1604" s="222" t="str">
        <f ca="1">IF(B1604="","",IF(ISERROR(MATCH($J1604,SorP!$B$1:$B$6230,0)),"",INDIRECT("'SorP'!$A$"&amp;MATCH($J1604,SorP!$B$1:$B$6230,0))))</f>
        <v/>
      </c>
      <c r="U1604" s="238"/>
      <c r="V1604" s="270" t="e">
        <f>IF(C1604="",NA(),MATCH($B1604&amp;$C1604,'Smelter Look-up'!$J:$J,0))</f>
        <v>#N/A</v>
      </c>
      <c r="W1604" s="271"/>
      <c r="X1604" s="271">
        <f t="shared" ca="1" si="163"/>
        <v>0</v>
      </c>
      <c r="Y1604" s="271"/>
      <c r="Z1604" s="271"/>
      <c r="AB1604" s="273" t="str">
        <f t="shared" si="164"/>
        <v/>
      </c>
    </row>
    <row r="1605" spans="1:28" s="272" customFormat="1" ht="20">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162"/>
        <v/>
      </c>
      <c r="T1605" s="222" t="str">
        <f ca="1">IF(B1605="","",IF(ISERROR(MATCH($J1605,SorP!$B$1:$B$6230,0)),"",INDIRECT("'SorP'!$A$"&amp;MATCH($J1605,SorP!$B$1:$B$6230,0))))</f>
        <v/>
      </c>
      <c r="U1605" s="238"/>
      <c r="V1605" s="270" t="e">
        <f>IF(C1605="",NA(),MATCH($B1605&amp;$C1605,'Smelter Look-up'!$J:$J,0))</f>
        <v>#N/A</v>
      </c>
      <c r="W1605" s="271"/>
      <c r="X1605" s="271">
        <f t="shared" ca="1" si="163"/>
        <v>0</v>
      </c>
      <c r="Y1605" s="271"/>
      <c r="Z1605" s="271"/>
      <c r="AB1605" s="273" t="str">
        <f t="shared" si="164"/>
        <v/>
      </c>
    </row>
    <row r="1606" spans="1:28" s="272" customFormat="1" ht="20">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162"/>
        <v/>
      </c>
      <c r="T1606" s="222" t="str">
        <f ca="1">IF(B1606="","",IF(ISERROR(MATCH($J1606,SorP!$B$1:$B$6230,0)),"",INDIRECT("'SorP'!$A$"&amp;MATCH($J1606,SorP!$B$1:$B$6230,0))))</f>
        <v/>
      </c>
      <c r="U1606" s="238"/>
      <c r="V1606" s="270" t="e">
        <f>IF(C1606="",NA(),MATCH($B1606&amp;$C1606,'Smelter Look-up'!$J:$J,0))</f>
        <v>#N/A</v>
      </c>
      <c r="W1606" s="271"/>
      <c r="X1606" s="271">
        <f t="shared" ca="1" si="163"/>
        <v>0</v>
      </c>
      <c r="Y1606" s="271"/>
      <c r="Z1606" s="271"/>
      <c r="AB1606" s="273" t="str">
        <f t="shared" si="164"/>
        <v/>
      </c>
    </row>
    <row r="1607" spans="1:28" s="272" customFormat="1" ht="20">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162"/>
        <v/>
      </c>
      <c r="T1607" s="222" t="str">
        <f ca="1">IF(B1607="","",IF(ISERROR(MATCH($J1607,SorP!$B$1:$B$6230,0)),"",INDIRECT("'SorP'!$A$"&amp;MATCH($J1607,SorP!$B$1:$B$6230,0))))</f>
        <v/>
      </c>
      <c r="U1607" s="238"/>
      <c r="V1607" s="270" t="e">
        <f>IF(C1607="",NA(),MATCH($B1607&amp;$C1607,'Smelter Look-up'!$J:$J,0))</f>
        <v>#N/A</v>
      </c>
      <c r="W1607" s="271"/>
      <c r="X1607" s="271">
        <f t="shared" ca="1" si="163"/>
        <v>0</v>
      </c>
      <c r="Y1607" s="271"/>
      <c r="Z1607" s="271"/>
      <c r="AB1607" s="273" t="str">
        <f t="shared" si="164"/>
        <v/>
      </c>
    </row>
    <row r="1608" spans="1:28" s="272" customFormat="1" ht="20">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162"/>
        <v/>
      </c>
      <c r="T1608" s="222" t="str">
        <f ca="1">IF(B1608="","",IF(ISERROR(MATCH($J1608,SorP!$B$1:$B$6230,0)),"",INDIRECT("'SorP'!$A$"&amp;MATCH($J1608,SorP!$B$1:$B$6230,0))))</f>
        <v/>
      </c>
      <c r="U1608" s="238"/>
      <c r="V1608" s="270" t="e">
        <f>IF(C1608="",NA(),MATCH($B1608&amp;$C1608,'Smelter Look-up'!$J:$J,0))</f>
        <v>#N/A</v>
      </c>
      <c r="W1608" s="271"/>
      <c r="X1608" s="271">
        <f t="shared" ca="1" si="163"/>
        <v>0</v>
      </c>
      <c r="Y1608" s="271"/>
      <c r="Z1608" s="271"/>
      <c r="AB1608" s="273" t="str">
        <f t="shared" si="164"/>
        <v/>
      </c>
    </row>
    <row r="1609" spans="1:28" s="272" customFormat="1" ht="20">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162"/>
        <v/>
      </c>
      <c r="T1609" s="222" t="str">
        <f ca="1">IF(B1609="","",IF(ISERROR(MATCH($J1609,SorP!$B$1:$B$6230,0)),"",INDIRECT("'SorP'!$A$"&amp;MATCH($J1609,SorP!$B$1:$B$6230,0))))</f>
        <v/>
      </c>
      <c r="U1609" s="238"/>
      <c r="V1609" s="270" t="e">
        <f>IF(C1609="",NA(),MATCH($B1609&amp;$C1609,'Smelter Look-up'!$J:$J,0))</f>
        <v>#N/A</v>
      </c>
      <c r="W1609" s="271"/>
      <c r="X1609" s="271">
        <f t="shared" ca="1" si="163"/>
        <v>0</v>
      </c>
      <c r="Y1609" s="271"/>
      <c r="Z1609" s="271"/>
      <c r="AB1609" s="273" t="str">
        <f t="shared" si="164"/>
        <v/>
      </c>
    </row>
    <row r="1610" spans="1:28" s="272" customFormat="1" ht="20">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162"/>
        <v/>
      </c>
      <c r="T1610" s="222" t="str">
        <f ca="1">IF(B1610="","",IF(ISERROR(MATCH($J1610,SorP!$B$1:$B$6230,0)),"",INDIRECT("'SorP'!$A$"&amp;MATCH($J1610,SorP!$B$1:$B$6230,0))))</f>
        <v/>
      </c>
      <c r="U1610" s="238"/>
      <c r="V1610" s="270" t="e">
        <f>IF(C1610="",NA(),MATCH($B1610&amp;$C1610,'Smelter Look-up'!$J:$J,0))</f>
        <v>#N/A</v>
      </c>
      <c r="W1610" s="271"/>
      <c r="X1610" s="271">
        <f t="shared" ca="1" si="163"/>
        <v>0</v>
      </c>
      <c r="Y1610" s="271"/>
      <c r="Z1610" s="271"/>
      <c r="AB1610" s="273" t="str">
        <f t="shared" si="164"/>
        <v/>
      </c>
    </row>
    <row r="1611" spans="1:28" s="272" customFormat="1" ht="20">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162"/>
        <v/>
      </c>
      <c r="T1611" s="222" t="str">
        <f ca="1">IF(B1611="","",IF(ISERROR(MATCH($J1611,SorP!$B$1:$B$6230,0)),"",INDIRECT("'SorP'!$A$"&amp;MATCH($J1611,SorP!$B$1:$B$6230,0))))</f>
        <v/>
      </c>
      <c r="U1611" s="238"/>
      <c r="V1611" s="270" t="e">
        <f>IF(C1611="",NA(),MATCH($B1611&amp;$C1611,'Smelter Look-up'!$J:$J,0))</f>
        <v>#N/A</v>
      </c>
      <c r="W1611" s="271"/>
      <c r="X1611" s="271">
        <f t="shared" ca="1" si="163"/>
        <v>0</v>
      </c>
      <c r="Y1611" s="271"/>
      <c r="Z1611" s="271"/>
      <c r="AB1611" s="273" t="str">
        <f t="shared" si="164"/>
        <v/>
      </c>
    </row>
    <row r="1612" spans="1:28" s="272" customFormat="1" ht="20">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162"/>
        <v/>
      </c>
      <c r="T1612" s="222" t="str">
        <f ca="1">IF(B1612="","",IF(ISERROR(MATCH($J1612,SorP!$B$1:$B$6230,0)),"",INDIRECT("'SorP'!$A$"&amp;MATCH($J1612,SorP!$B$1:$B$6230,0))))</f>
        <v/>
      </c>
      <c r="U1612" s="238"/>
      <c r="V1612" s="270" t="e">
        <f>IF(C1612="",NA(),MATCH($B1612&amp;$C1612,'Smelter Look-up'!$J:$J,0))</f>
        <v>#N/A</v>
      </c>
      <c r="W1612" s="271"/>
      <c r="X1612" s="271">
        <f t="shared" ca="1" si="163"/>
        <v>0</v>
      </c>
      <c r="Y1612" s="271"/>
      <c r="Z1612" s="271"/>
      <c r="AB1612" s="273" t="str">
        <f t="shared" si="164"/>
        <v/>
      </c>
    </row>
    <row r="1613" spans="1:28" s="272" customFormat="1" ht="20">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162"/>
        <v/>
      </c>
      <c r="T1613" s="222" t="str">
        <f ca="1">IF(B1613="","",IF(ISERROR(MATCH($J1613,SorP!$B$1:$B$6230,0)),"",INDIRECT("'SorP'!$A$"&amp;MATCH($J1613,SorP!$B$1:$B$6230,0))))</f>
        <v/>
      </c>
      <c r="U1613" s="238"/>
      <c r="V1613" s="270" t="e">
        <f>IF(C1613="",NA(),MATCH($B1613&amp;$C1613,'Smelter Look-up'!$J:$J,0))</f>
        <v>#N/A</v>
      </c>
      <c r="W1613" s="271"/>
      <c r="X1613" s="271">
        <f t="shared" ca="1" si="163"/>
        <v>0</v>
      </c>
      <c r="Y1613" s="271"/>
      <c r="Z1613" s="271"/>
      <c r="AB1613" s="273" t="str">
        <f t="shared" si="164"/>
        <v/>
      </c>
    </row>
    <row r="1614" spans="1:28" s="272" customFormat="1" ht="20">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162"/>
        <v/>
      </c>
      <c r="T1614" s="222" t="str">
        <f ca="1">IF(B1614="","",IF(ISERROR(MATCH($J1614,SorP!$B$1:$B$6230,0)),"",INDIRECT("'SorP'!$A$"&amp;MATCH($J1614,SorP!$B$1:$B$6230,0))))</f>
        <v/>
      </c>
      <c r="U1614" s="238"/>
      <c r="V1614" s="270" t="e">
        <f>IF(C1614="",NA(),MATCH($B1614&amp;$C1614,'Smelter Look-up'!$J:$J,0))</f>
        <v>#N/A</v>
      </c>
      <c r="W1614" s="271"/>
      <c r="X1614" s="271">
        <f t="shared" ca="1" si="163"/>
        <v>0</v>
      </c>
      <c r="Y1614" s="271"/>
      <c r="Z1614" s="271"/>
      <c r="AB1614" s="273" t="str">
        <f t="shared" si="164"/>
        <v/>
      </c>
    </row>
    <row r="1615" spans="1:28" s="272" customFormat="1" ht="20">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162"/>
        <v/>
      </c>
      <c r="T1615" s="222" t="str">
        <f ca="1">IF(B1615="","",IF(ISERROR(MATCH($J1615,SorP!$B$1:$B$6230,0)),"",INDIRECT("'SorP'!$A$"&amp;MATCH($J1615,SorP!$B$1:$B$6230,0))))</f>
        <v/>
      </c>
      <c r="U1615" s="238"/>
      <c r="V1615" s="270" t="e">
        <f>IF(C1615="",NA(),MATCH($B1615&amp;$C1615,'Smelter Look-up'!$J:$J,0))</f>
        <v>#N/A</v>
      </c>
      <c r="W1615" s="271"/>
      <c r="X1615" s="271">
        <f t="shared" ca="1" si="163"/>
        <v>0</v>
      </c>
      <c r="Y1615" s="271"/>
      <c r="Z1615" s="271"/>
      <c r="AB1615" s="273" t="str">
        <f t="shared" si="164"/>
        <v/>
      </c>
    </row>
    <row r="1616" spans="1:28" s="272" customFormat="1" ht="20">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162"/>
        <v/>
      </c>
      <c r="T1616" s="222" t="str">
        <f ca="1">IF(B1616="","",IF(ISERROR(MATCH($J1616,SorP!$B$1:$B$6230,0)),"",INDIRECT("'SorP'!$A$"&amp;MATCH($J1616,SorP!$B$1:$B$6230,0))))</f>
        <v/>
      </c>
      <c r="U1616" s="238"/>
      <c r="V1616" s="270" t="e">
        <f>IF(C1616="",NA(),MATCH($B1616&amp;$C1616,'Smelter Look-up'!$J:$J,0))</f>
        <v>#N/A</v>
      </c>
      <c r="W1616" s="271"/>
      <c r="X1616" s="271">
        <f t="shared" ca="1" si="163"/>
        <v>0</v>
      </c>
      <c r="Y1616" s="271"/>
      <c r="Z1616" s="271"/>
      <c r="AB1616" s="273" t="str">
        <f t="shared" si="164"/>
        <v/>
      </c>
    </row>
    <row r="1617" spans="1:28" s="272" customFormat="1" ht="20">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ca="1" si="162"/>
        <v/>
      </c>
      <c r="T1617" s="222" t="str">
        <f ca="1">IF(B1617="","",IF(ISERROR(MATCH($J1617,SorP!$B$1:$B$6230,0)),"",INDIRECT("'SorP'!$A$"&amp;MATCH($J1617,SorP!$B$1:$B$6230,0))))</f>
        <v/>
      </c>
      <c r="U1617" s="238"/>
      <c r="V1617" s="270" t="e">
        <f>IF(C1617="",NA(),MATCH($B1617&amp;$C1617,'Smelter Look-up'!$J:$J,0))</f>
        <v>#N/A</v>
      </c>
      <c r="W1617" s="271"/>
      <c r="X1617" s="271">
        <f t="shared" ca="1" si="163"/>
        <v>0</v>
      </c>
      <c r="Y1617" s="271"/>
      <c r="Z1617" s="271"/>
      <c r="AB1617" s="273" t="str">
        <f t="shared" si="164"/>
        <v/>
      </c>
    </row>
    <row r="1618" spans="1:28" s="272" customFormat="1" ht="20">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ca="1" si="162"/>
        <v/>
      </c>
      <c r="T1618" s="222" t="str">
        <f ca="1">IF(B1618="","",IF(ISERROR(MATCH($J1618,SorP!$B$1:$B$6230,0)),"",INDIRECT("'SorP'!$A$"&amp;MATCH($J1618,SorP!$B$1:$B$6230,0))))</f>
        <v/>
      </c>
      <c r="U1618" s="238"/>
      <c r="V1618" s="270" t="e">
        <f>IF(C1618="",NA(),MATCH($B1618&amp;$C1618,'Smelter Look-up'!$J:$J,0))</f>
        <v>#N/A</v>
      </c>
      <c r="W1618" s="271"/>
      <c r="X1618" s="271">
        <f t="shared" ca="1" si="163"/>
        <v>0</v>
      </c>
      <c r="Y1618" s="271"/>
      <c r="Z1618" s="271"/>
      <c r="AB1618" s="273" t="str">
        <f t="shared" si="164"/>
        <v/>
      </c>
    </row>
    <row r="1619" spans="1:28" s="272" customFormat="1" ht="20">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162"/>
        <v/>
      </c>
      <c r="T1619" s="222" t="str">
        <f ca="1">IF(B1619="","",IF(ISERROR(MATCH($J1619,SorP!$B$1:$B$6230,0)),"",INDIRECT("'SorP'!$A$"&amp;MATCH($J1619,SorP!$B$1:$B$6230,0))))</f>
        <v/>
      </c>
      <c r="U1619" s="238"/>
      <c r="V1619" s="270" t="e">
        <f>IF(C1619="",NA(),MATCH($B1619&amp;$C1619,'Smelter Look-up'!$J:$J,0))</f>
        <v>#N/A</v>
      </c>
      <c r="W1619" s="271"/>
      <c r="X1619" s="271">
        <f t="shared" ca="1" si="163"/>
        <v>0</v>
      </c>
      <c r="Y1619" s="271"/>
      <c r="Z1619" s="271"/>
      <c r="AB1619" s="273" t="str">
        <f t="shared" si="164"/>
        <v/>
      </c>
    </row>
    <row r="1620" spans="1:28" s="272" customFormat="1" ht="20">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162"/>
        <v/>
      </c>
      <c r="T1620" s="222" t="str">
        <f ca="1">IF(B1620="","",IF(ISERROR(MATCH($J1620,SorP!$B$1:$B$6230,0)),"",INDIRECT("'SorP'!$A$"&amp;MATCH($J1620,SorP!$B$1:$B$6230,0))))</f>
        <v/>
      </c>
      <c r="U1620" s="238"/>
      <c r="V1620" s="270" t="e">
        <f>IF(C1620="",NA(),MATCH($B1620&amp;$C1620,'Smelter Look-up'!$J:$J,0))</f>
        <v>#N/A</v>
      </c>
      <c r="W1620" s="271"/>
      <c r="X1620" s="271">
        <f t="shared" ca="1" si="163"/>
        <v>0</v>
      </c>
      <c r="Y1620" s="271"/>
      <c r="Z1620" s="271"/>
      <c r="AB1620" s="273" t="str">
        <f t="shared" si="164"/>
        <v/>
      </c>
    </row>
    <row r="1621" spans="1:28" s="272" customFormat="1" ht="20">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ca="1" si="162"/>
        <v/>
      </c>
      <c r="T1621" s="222" t="str">
        <f ca="1">IF(B1621="","",IF(ISERROR(MATCH($J1621,SorP!$B$1:$B$6230,0)),"",INDIRECT("'SorP'!$A$"&amp;MATCH($J1621,SorP!$B$1:$B$6230,0))))</f>
        <v/>
      </c>
      <c r="U1621" s="238"/>
      <c r="V1621" s="270" t="e">
        <f>IF(C1621="",NA(),MATCH($B1621&amp;$C1621,'Smelter Look-up'!$J:$J,0))</f>
        <v>#N/A</v>
      </c>
      <c r="W1621" s="271"/>
      <c r="X1621" s="271">
        <f t="shared" ca="1" si="163"/>
        <v>0</v>
      </c>
      <c r="Y1621" s="271"/>
      <c r="Z1621" s="271"/>
      <c r="AB1621" s="273" t="str">
        <f t="shared" si="164"/>
        <v/>
      </c>
    </row>
    <row r="1622" spans="1:28" s="272" customFormat="1" ht="20">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162"/>
        <v/>
      </c>
      <c r="T1622" s="222" t="str">
        <f ca="1">IF(B1622="","",IF(ISERROR(MATCH($J1622,SorP!$B$1:$B$6230,0)),"",INDIRECT("'SorP'!$A$"&amp;MATCH($J1622,SorP!$B$1:$B$6230,0))))</f>
        <v/>
      </c>
      <c r="U1622" s="238"/>
      <c r="V1622" s="270" t="e">
        <f>IF(C1622="",NA(),MATCH($B1622&amp;$C1622,'Smelter Look-up'!$J:$J,0))</f>
        <v>#N/A</v>
      </c>
      <c r="W1622" s="271"/>
      <c r="X1622" s="271">
        <f t="shared" ca="1" si="163"/>
        <v>0</v>
      </c>
      <c r="Y1622" s="271"/>
      <c r="Z1622" s="271"/>
      <c r="AB1622" s="273" t="str">
        <f t="shared" si="164"/>
        <v/>
      </c>
    </row>
    <row r="1623" spans="1:28" s="272" customFormat="1" ht="20">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ca="1" si="162"/>
        <v/>
      </c>
      <c r="T1623" s="222" t="str">
        <f ca="1">IF(B1623="","",IF(ISERROR(MATCH($J1623,SorP!$B$1:$B$6230,0)),"",INDIRECT("'SorP'!$A$"&amp;MATCH($J1623,SorP!$B$1:$B$6230,0))))</f>
        <v/>
      </c>
      <c r="U1623" s="238"/>
      <c r="V1623" s="270" t="e">
        <f>IF(C1623="",NA(),MATCH($B1623&amp;$C1623,'Smelter Look-up'!$J:$J,0))</f>
        <v>#N/A</v>
      </c>
      <c r="W1623" s="271"/>
      <c r="X1623" s="271">
        <f t="shared" ca="1" si="163"/>
        <v>0</v>
      </c>
      <c r="Y1623" s="271"/>
      <c r="Z1623" s="271"/>
      <c r="AB1623" s="273" t="str">
        <f t="shared" si="164"/>
        <v/>
      </c>
    </row>
    <row r="1624" spans="1:28" s="272" customFormat="1" ht="20">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162"/>
        <v/>
      </c>
      <c r="T1624" s="222" t="str">
        <f ca="1">IF(B1624="","",IF(ISERROR(MATCH($J1624,SorP!$B$1:$B$6230,0)),"",INDIRECT("'SorP'!$A$"&amp;MATCH($J1624,SorP!$B$1:$B$6230,0))))</f>
        <v/>
      </c>
      <c r="U1624" s="238"/>
      <c r="V1624" s="270" t="e">
        <f>IF(C1624="",NA(),MATCH($B1624&amp;$C1624,'Smelter Look-up'!$J:$J,0))</f>
        <v>#N/A</v>
      </c>
      <c r="W1624" s="271"/>
      <c r="X1624" s="271">
        <f t="shared" ca="1" si="163"/>
        <v>0</v>
      </c>
      <c r="Y1624" s="271"/>
      <c r="Z1624" s="271"/>
      <c r="AB1624" s="273" t="str">
        <f t="shared" si="164"/>
        <v/>
      </c>
    </row>
    <row r="1625" spans="1:28" s="272" customFormat="1" ht="20">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162"/>
        <v/>
      </c>
      <c r="T1625" s="222" t="str">
        <f ca="1">IF(B1625="","",IF(ISERROR(MATCH($J1625,SorP!$B$1:$B$6230,0)),"",INDIRECT("'SorP'!$A$"&amp;MATCH($J1625,SorP!$B$1:$B$6230,0))))</f>
        <v/>
      </c>
      <c r="U1625" s="238"/>
      <c r="V1625" s="270" t="e">
        <f>IF(C1625="",NA(),MATCH($B1625&amp;$C1625,'Smelter Look-up'!$J:$J,0))</f>
        <v>#N/A</v>
      </c>
      <c r="W1625" s="271"/>
      <c r="X1625" s="271">
        <f t="shared" ca="1" si="163"/>
        <v>0</v>
      </c>
      <c r="Y1625" s="271"/>
      <c r="Z1625" s="271"/>
      <c r="AB1625" s="273" t="str">
        <f t="shared" si="164"/>
        <v/>
      </c>
    </row>
    <row r="1626" spans="1:28" s="272" customFormat="1" ht="20">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162"/>
        <v/>
      </c>
      <c r="T1626" s="222" t="str">
        <f ca="1">IF(B1626="","",IF(ISERROR(MATCH($J1626,SorP!$B$1:$B$6230,0)),"",INDIRECT("'SorP'!$A$"&amp;MATCH($J1626,SorP!$B$1:$B$6230,0))))</f>
        <v/>
      </c>
      <c r="U1626" s="238"/>
      <c r="V1626" s="270" t="e">
        <f>IF(C1626="",NA(),MATCH($B1626&amp;$C1626,'Smelter Look-up'!$J:$J,0))</f>
        <v>#N/A</v>
      </c>
      <c r="W1626" s="271"/>
      <c r="X1626" s="271">
        <f t="shared" ca="1" si="163"/>
        <v>0</v>
      </c>
      <c r="Y1626" s="271"/>
      <c r="Z1626" s="271"/>
      <c r="AB1626" s="273" t="str">
        <f t="shared" si="164"/>
        <v/>
      </c>
    </row>
    <row r="1627" spans="1:28" s="272" customFormat="1" ht="20">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ref="S1627:S1657" ca="1" si="165">IF(B1627="","",IF(ISERROR(MATCH($E1627,CL,0)),"Unknown",INDIRECT("'C'!$A$"&amp;MATCH($E1627,CL,0)+1)))</f>
        <v/>
      </c>
      <c r="T1627" s="222" t="str">
        <f ca="1">IF(B1627="","",IF(ISERROR(MATCH($J1627,SorP!$B$1:$B$6230,0)),"",INDIRECT("'SorP'!$A$"&amp;MATCH($J1627,SorP!$B$1:$B$6230,0))))</f>
        <v/>
      </c>
      <c r="U1627" s="238"/>
      <c r="V1627" s="270" t="e">
        <f>IF(C1627="",NA(),MATCH($B1627&amp;$C1627,'Smelter Look-up'!$J:$J,0))</f>
        <v>#N/A</v>
      </c>
      <c r="W1627" s="271"/>
      <c r="X1627" s="271">
        <f t="shared" ref="X1627:X1657" ca="1" si="166">IF(AND(C1627="Smelter not listed",OR(LEN(D1627)=0,LEN(E1627)=0)),1,0)</f>
        <v>0</v>
      </c>
      <c r="Y1627" s="271"/>
      <c r="Z1627" s="271"/>
      <c r="AB1627" s="273" t="str">
        <f t="shared" ref="AB1627:AB1657" si="167">B1627&amp;C1627</f>
        <v/>
      </c>
    </row>
    <row r="1628" spans="1:28" s="272" customFormat="1" ht="20">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ca="1" si="165"/>
        <v/>
      </c>
      <c r="T1628" s="222" t="str">
        <f ca="1">IF(B1628="","",IF(ISERROR(MATCH($J1628,SorP!$B$1:$B$6230,0)),"",INDIRECT("'SorP'!$A$"&amp;MATCH($J1628,SorP!$B$1:$B$6230,0))))</f>
        <v/>
      </c>
      <c r="U1628" s="238"/>
      <c r="V1628" s="270" t="e">
        <f>IF(C1628="",NA(),MATCH($B1628&amp;$C1628,'Smelter Look-up'!$J:$J,0))</f>
        <v>#N/A</v>
      </c>
      <c r="W1628" s="271"/>
      <c r="X1628" s="271">
        <f t="shared" ca="1" si="166"/>
        <v>0</v>
      </c>
      <c r="Y1628" s="271"/>
      <c r="Z1628" s="271"/>
      <c r="AB1628" s="273" t="str">
        <f t="shared" si="167"/>
        <v/>
      </c>
    </row>
    <row r="1629" spans="1:28" s="272" customFormat="1" ht="20">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165"/>
        <v/>
      </c>
      <c r="T1629" s="222" t="str">
        <f ca="1">IF(B1629="","",IF(ISERROR(MATCH($J1629,SorP!$B$1:$B$6230,0)),"",INDIRECT("'SorP'!$A$"&amp;MATCH($J1629,SorP!$B$1:$B$6230,0))))</f>
        <v/>
      </c>
      <c r="U1629" s="238"/>
      <c r="V1629" s="270" t="e">
        <f>IF(C1629="",NA(),MATCH($B1629&amp;$C1629,'Smelter Look-up'!$J:$J,0))</f>
        <v>#N/A</v>
      </c>
      <c r="W1629" s="271"/>
      <c r="X1629" s="271">
        <f t="shared" ca="1" si="166"/>
        <v>0</v>
      </c>
      <c r="Y1629" s="271"/>
      <c r="Z1629" s="271"/>
      <c r="AB1629" s="273" t="str">
        <f t="shared" si="167"/>
        <v/>
      </c>
    </row>
    <row r="1630" spans="1:28" s="272" customFormat="1" ht="20">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165"/>
        <v/>
      </c>
      <c r="T1630" s="222" t="str">
        <f ca="1">IF(B1630="","",IF(ISERROR(MATCH($J1630,SorP!$B$1:$B$6230,0)),"",INDIRECT("'SorP'!$A$"&amp;MATCH($J1630,SorP!$B$1:$B$6230,0))))</f>
        <v/>
      </c>
      <c r="U1630" s="238"/>
      <c r="V1630" s="270" t="e">
        <f>IF(C1630="",NA(),MATCH($B1630&amp;$C1630,'Smelter Look-up'!$J:$J,0))</f>
        <v>#N/A</v>
      </c>
      <c r="W1630" s="271"/>
      <c r="X1630" s="271">
        <f t="shared" ca="1" si="166"/>
        <v>0</v>
      </c>
      <c r="Y1630" s="271"/>
      <c r="Z1630" s="271"/>
      <c r="AB1630" s="273" t="str">
        <f t="shared" si="167"/>
        <v/>
      </c>
    </row>
    <row r="1631" spans="1:28" s="272" customFormat="1" ht="20">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165"/>
        <v/>
      </c>
      <c r="T1631" s="222" t="str">
        <f ca="1">IF(B1631="","",IF(ISERROR(MATCH($J1631,SorP!$B$1:$B$6230,0)),"",INDIRECT("'SorP'!$A$"&amp;MATCH($J1631,SorP!$B$1:$B$6230,0))))</f>
        <v/>
      </c>
      <c r="U1631" s="238"/>
      <c r="V1631" s="270" t="e">
        <f>IF(C1631="",NA(),MATCH($B1631&amp;$C1631,'Smelter Look-up'!$J:$J,0))</f>
        <v>#N/A</v>
      </c>
      <c r="W1631" s="271"/>
      <c r="X1631" s="271">
        <f t="shared" ca="1" si="166"/>
        <v>0</v>
      </c>
      <c r="Y1631" s="271"/>
      <c r="Z1631" s="271"/>
      <c r="AB1631" s="273" t="str">
        <f t="shared" si="167"/>
        <v/>
      </c>
    </row>
    <row r="1632" spans="1:28" s="272" customFormat="1" ht="20">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165"/>
        <v/>
      </c>
      <c r="T1632" s="222" t="str">
        <f ca="1">IF(B1632="","",IF(ISERROR(MATCH($J1632,SorP!$B$1:$B$6230,0)),"",INDIRECT("'SorP'!$A$"&amp;MATCH($J1632,SorP!$B$1:$B$6230,0))))</f>
        <v/>
      </c>
      <c r="U1632" s="238"/>
      <c r="V1632" s="270" t="e">
        <f>IF(C1632="",NA(),MATCH($B1632&amp;$C1632,'Smelter Look-up'!$J:$J,0))</f>
        <v>#N/A</v>
      </c>
      <c r="W1632" s="271"/>
      <c r="X1632" s="271">
        <f t="shared" ca="1" si="166"/>
        <v>0</v>
      </c>
      <c r="Y1632" s="271"/>
      <c r="Z1632" s="271"/>
      <c r="AB1632" s="273" t="str">
        <f t="shared" si="167"/>
        <v/>
      </c>
    </row>
    <row r="1633" spans="1:28" s="272" customFormat="1" ht="20">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165"/>
        <v/>
      </c>
      <c r="T1633" s="222" t="str">
        <f ca="1">IF(B1633="","",IF(ISERROR(MATCH($J1633,SorP!$B$1:$B$6230,0)),"",INDIRECT("'SorP'!$A$"&amp;MATCH($J1633,SorP!$B$1:$B$6230,0))))</f>
        <v/>
      </c>
      <c r="U1633" s="238"/>
      <c r="V1633" s="270" t="e">
        <f>IF(C1633="",NA(),MATCH($B1633&amp;$C1633,'Smelter Look-up'!$J:$J,0))</f>
        <v>#N/A</v>
      </c>
      <c r="W1633" s="271"/>
      <c r="X1633" s="271">
        <f t="shared" ca="1" si="166"/>
        <v>0</v>
      </c>
      <c r="Y1633" s="271"/>
      <c r="Z1633" s="271"/>
      <c r="AB1633" s="273" t="str">
        <f t="shared" si="167"/>
        <v/>
      </c>
    </row>
    <row r="1634" spans="1:28" s="272" customFormat="1" ht="20">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165"/>
        <v/>
      </c>
      <c r="T1634" s="222" t="str">
        <f ca="1">IF(B1634="","",IF(ISERROR(MATCH($J1634,SorP!$B$1:$B$6230,0)),"",INDIRECT("'SorP'!$A$"&amp;MATCH($J1634,SorP!$B$1:$B$6230,0))))</f>
        <v/>
      </c>
      <c r="U1634" s="238"/>
      <c r="V1634" s="270" t="e">
        <f>IF(C1634="",NA(),MATCH($B1634&amp;$C1634,'Smelter Look-up'!$J:$J,0))</f>
        <v>#N/A</v>
      </c>
      <c r="W1634" s="271"/>
      <c r="X1634" s="271">
        <f t="shared" ca="1" si="166"/>
        <v>0</v>
      </c>
      <c r="Y1634" s="271"/>
      <c r="Z1634" s="271"/>
      <c r="AB1634" s="273" t="str">
        <f t="shared" si="167"/>
        <v/>
      </c>
    </row>
    <row r="1635" spans="1:28" s="272" customFormat="1" ht="20">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165"/>
        <v/>
      </c>
      <c r="T1635" s="222" t="str">
        <f ca="1">IF(B1635="","",IF(ISERROR(MATCH($J1635,SorP!$B$1:$B$6230,0)),"",INDIRECT("'SorP'!$A$"&amp;MATCH($J1635,SorP!$B$1:$B$6230,0))))</f>
        <v/>
      </c>
      <c r="U1635" s="238"/>
      <c r="V1635" s="270" t="e">
        <f>IF(C1635="",NA(),MATCH($B1635&amp;$C1635,'Smelter Look-up'!$J:$J,0))</f>
        <v>#N/A</v>
      </c>
      <c r="W1635" s="271"/>
      <c r="X1635" s="271">
        <f t="shared" ca="1" si="166"/>
        <v>0</v>
      </c>
      <c r="Y1635" s="271"/>
      <c r="Z1635" s="271"/>
      <c r="AB1635" s="273" t="str">
        <f t="shared" si="167"/>
        <v/>
      </c>
    </row>
    <row r="1636" spans="1:28" s="272" customFormat="1" ht="20">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165"/>
        <v/>
      </c>
      <c r="T1636" s="222" t="str">
        <f ca="1">IF(B1636="","",IF(ISERROR(MATCH($J1636,SorP!$B$1:$B$6230,0)),"",INDIRECT("'SorP'!$A$"&amp;MATCH($J1636,SorP!$B$1:$B$6230,0))))</f>
        <v/>
      </c>
      <c r="U1636" s="238"/>
      <c r="V1636" s="270" t="e">
        <f>IF(C1636="",NA(),MATCH($B1636&amp;$C1636,'Smelter Look-up'!$J:$J,0))</f>
        <v>#N/A</v>
      </c>
      <c r="W1636" s="271"/>
      <c r="X1636" s="271">
        <f t="shared" ca="1" si="166"/>
        <v>0</v>
      </c>
      <c r="Y1636" s="271"/>
      <c r="Z1636" s="271"/>
      <c r="AB1636" s="273" t="str">
        <f t="shared" si="167"/>
        <v/>
      </c>
    </row>
    <row r="1637" spans="1:28" s="272" customFormat="1" ht="20">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165"/>
        <v/>
      </c>
      <c r="T1637" s="222" t="str">
        <f ca="1">IF(B1637="","",IF(ISERROR(MATCH($J1637,SorP!$B$1:$B$6230,0)),"",INDIRECT("'SorP'!$A$"&amp;MATCH($J1637,SorP!$B$1:$B$6230,0))))</f>
        <v/>
      </c>
      <c r="U1637" s="238"/>
      <c r="V1637" s="270" t="e">
        <f>IF(C1637="",NA(),MATCH($B1637&amp;$C1637,'Smelter Look-up'!$J:$J,0))</f>
        <v>#N/A</v>
      </c>
      <c r="W1637" s="271"/>
      <c r="X1637" s="271">
        <f t="shared" ca="1" si="166"/>
        <v>0</v>
      </c>
      <c r="Y1637" s="271"/>
      <c r="Z1637" s="271"/>
      <c r="AB1637" s="273" t="str">
        <f t="shared" si="167"/>
        <v/>
      </c>
    </row>
    <row r="1638" spans="1:28" s="272" customFormat="1" ht="20">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165"/>
        <v/>
      </c>
      <c r="T1638" s="222" t="str">
        <f ca="1">IF(B1638="","",IF(ISERROR(MATCH($J1638,SorP!$B$1:$B$6230,0)),"",INDIRECT("'SorP'!$A$"&amp;MATCH($J1638,SorP!$B$1:$B$6230,0))))</f>
        <v/>
      </c>
      <c r="U1638" s="238"/>
      <c r="V1638" s="270" t="e">
        <f>IF(C1638="",NA(),MATCH($B1638&amp;$C1638,'Smelter Look-up'!$J:$J,0))</f>
        <v>#N/A</v>
      </c>
      <c r="W1638" s="271"/>
      <c r="X1638" s="271">
        <f t="shared" ca="1" si="166"/>
        <v>0</v>
      </c>
      <c r="Y1638" s="271"/>
      <c r="Z1638" s="271"/>
      <c r="AB1638" s="273" t="str">
        <f t="shared" si="167"/>
        <v/>
      </c>
    </row>
    <row r="1639" spans="1:28" s="272" customFormat="1" ht="20">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165"/>
        <v/>
      </c>
      <c r="T1639" s="222" t="str">
        <f ca="1">IF(B1639="","",IF(ISERROR(MATCH($J1639,SorP!$B$1:$B$6230,0)),"",INDIRECT("'SorP'!$A$"&amp;MATCH($J1639,SorP!$B$1:$B$6230,0))))</f>
        <v/>
      </c>
      <c r="U1639" s="238"/>
      <c r="V1639" s="270" t="e">
        <f>IF(C1639="",NA(),MATCH($B1639&amp;$C1639,'Smelter Look-up'!$J:$J,0))</f>
        <v>#N/A</v>
      </c>
      <c r="W1639" s="271"/>
      <c r="X1639" s="271">
        <f t="shared" ca="1" si="166"/>
        <v>0</v>
      </c>
      <c r="Y1639" s="271"/>
      <c r="Z1639" s="271"/>
      <c r="AB1639" s="273" t="str">
        <f t="shared" si="167"/>
        <v/>
      </c>
    </row>
    <row r="1640" spans="1:28" s="272" customFormat="1" ht="20">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165"/>
        <v/>
      </c>
      <c r="T1640" s="222" t="str">
        <f ca="1">IF(B1640="","",IF(ISERROR(MATCH($J1640,SorP!$B$1:$B$6230,0)),"",INDIRECT("'SorP'!$A$"&amp;MATCH($J1640,SorP!$B$1:$B$6230,0))))</f>
        <v/>
      </c>
      <c r="U1640" s="238"/>
      <c r="V1640" s="270" t="e">
        <f>IF(C1640="",NA(),MATCH($B1640&amp;$C1640,'Smelter Look-up'!$J:$J,0))</f>
        <v>#N/A</v>
      </c>
      <c r="W1640" s="271"/>
      <c r="X1640" s="271">
        <f t="shared" ca="1" si="166"/>
        <v>0</v>
      </c>
      <c r="Y1640" s="271"/>
      <c r="Z1640" s="271"/>
      <c r="AB1640" s="273" t="str">
        <f t="shared" si="167"/>
        <v/>
      </c>
    </row>
    <row r="1641" spans="1:28" s="272" customFormat="1" ht="20">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165"/>
        <v/>
      </c>
      <c r="T1641" s="222" t="str">
        <f ca="1">IF(B1641="","",IF(ISERROR(MATCH($J1641,SorP!$B$1:$B$6230,0)),"",INDIRECT("'SorP'!$A$"&amp;MATCH($J1641,SorP!$B$1:$B$6230,0))))</f>
        <v/>
      </c>
      <c r="U1641" s="238"/>
      <c r="V1641" s="270" t="e">
        <f>IF(C1641="",NA(),MATCH($B1641&amp;$C1641,'Smelter Look-up'!$J:$J,0))</f>
        <v>#N/A</v>
      </c>
      <c r="W1641" s="271"/>
      <c r="X1641" s="271">
        <f t="shared" ca="1" si="166"/>
        <v>0</v>
      </c>
      <c r="Y1641" s="271"/>
      <c r="Z1641" s="271"/>
      <c r="AB1641" s="273" t="str">
        <f t="shared" si="167"/>
        <v/>
      </c>
    </row>
    <row r="1642" spans="1:28" s="272" customFormat="1" ht="20">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165"/>
        <v/>
      </c>
      <c r="T1642" s="222" t="str">
        <f ca="1">IF(B1642="","",IF(ISERROR(MATCH($J1642,SorP!$B$1:$B$6230,0)),"",INDIRECT("'SorP'!$A$"&amp;MATCH($J1642,SorP!$B$1:$B$6230,0))))</f>
        <v/>
      </c>
      <c r="U1642" s="238"/>
      <c r="V1642" s="270" t="e">
        <f>IF(C1642="",NA(),MATCH($B1642&amp;$C1642,'Smelter Look-up'!$J:$J,0))</f>
        <v>#N/A</v>
      </c>
      <c r="W1642" s="271"/>
      <c r="X1642" s="271">
        <f t="shared" ca="1" si="166"/>
        <v>0</v>
      </c>
      <c r="Y1642" s="271"/>
      <c r="Z1642" s="271"/>
      <c r="AB1642" s="273" t="str">
        <f t="shared" si="167"/>
        <v/>
      </c>
    </row>
    <row r="1643" spans="1:28" s="272" customFormat="1" ht="20">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165"/>
        <v/>
      </c>
      <c r="T1643" s="222" t="str">
        <f ca="1">IF(B1643="","",IF(ISERROR(MATCH($J1643,SorP!$B$1:$B$6230,0)),"",INDIRECT("'SorP'!$A$"&amp;MATCH($J1643,SorP!$B$1:$B$6230,0))))</f>
        <v/>
      </c>
      <c r="U1643" s="238"/>
      <c r="V1643" s="270" t="e">
        <f>IF(C1643="",NA(),MATCH($B1643&amp;$C1643,'Smelter Look-up'!$J:$J,0))</f>
        <v>#N/A</v>
      </c>
      <c r="W1643" s="271"/>
      <c r="X1643" s="271">
        <f t="shared" ca="1" si="166"/>
        <v>0</v>
      </c>
      <c r="Y1643" s="271"/>
      <c r="Z1643" s="271"/>
      <c r="AB1643" s="273" t="str">
        <f t="shared" si="167"/>
        <v/>
      </c>
    </row>
    <row r="1644" spans="1:28" s="272" customFormat="1" ht="20">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165"/>
        <v/>
      </c>
      <c r="T1644" s="222" t="str">
        <f ca="1">IF(B1644="","",IF(ISERROR(MATCH($J1644,SorP!$B$1:$B$6230,0)),"",INDIRECT("'SorP'!$A$"&amp;MATCH($J1644,SorP!$B$1:$B$6230,0))))</f>
        <v/>
      </c>
      <c r="U1644" s="238"/>
      <c r="V1644" s="270" t="e">
        <f>IF(C1644="",NA(),MATCH($B1644&amp;$C1644,'Smelter Look-up'!$J:$J,0))</f>
        <v>#N/A</v>
      </c>
      <c r="W1644" s="271"/>
      <c r="X1644" s="271">
        <f t="shared" ca="1" si="166"/>
        <v>0</v>
      </c>
      <c r="Y1644" s="271"/>
      <c r="Z1644" s="271"/>
      <c r="AB1644" s="273" t="str">
        <f t="shared" si="167"/>
        <v/>
      </c>
    </row>
    <row r="1645" spans="1:28" s="272" customFormat="1" ht="20">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165"/>
        <v/>
      </c>
      <c r="T1645" s="222" t="str">
        <f ca="1">IF(B1645="","",IF(ISERROR(MATCH($J1645,SorP!$B$1:$B$6230,0)),"",INDIRECT("'SorP'!$A$"&amp;MATCH($J1645,SorP!$B$1:$B$6230,0))))</f>
        <v/>
      </c>
      <c r="U1645" s="238"/>
      <c r="V1645" s="270" t="e">
        <f>IF(C1645="",NA(),MATCH($B1645&amp;$C1645,'Smelter Look-up'!$J:$J,0))</f>
        <v>#N/A</v>
      </c>
      <c r="W1645" s="271"/>
      <c r="X1645" s="271">
        <f t="shared" ca="1" si="166"/>
        <v>0</v>
      </c>
      <c r="Y1645" s="271"/>
      <c r="Z1645" s="271"/>
      <c r="AB1645" s="273" t="str">
        <f t="shared" si="167"/>
        <v/>
      </c>
    </row>
    <row r="1646" spans="1:28" s="272" customFormat="1" ht="20">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165"/>
        <v/>
      </c>
      <c r="T1646" s="222" t="str">
        <f ca="1">IF(B1646="","",IF(ISERROR(MATCH($J1646,SorP!$B$1:$B$6230,0)),"",INDIRECT("'SorP'!$A$"&amp;MATCH($J1646,SorP!$B$1:$B$6230,0))))</f>
        <v/>
      </c>
      <c r="U1646" s="238"/>
      <c r="V1646" s="270" t="e">
        <f>IF(C1646="",NA(),MATCH($B1646&amp;$C1646,'Smelter Look-up'!$J:$J,0))</f>
        <v>#N/A</v>
      </c>
      <c r="W1646" s="271"/>
      <c r="X1646" s="271">
        <f t="shared" ca="1" si="166"/>
        <v>0</v>
      </c>
      <c r="Y1646" s="271"/>
      <c r="Z1646" s="271"/>
      <c r="AB1646" s="273" t="str">
        <f t="shared" si="167"/>
        <v/>
      </c>
    </row>
    <row r="1647" spans="1:28" s="272" customFormat="1" ht="20">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165"/>
        <v/>
      </c>
      <c r="T1647" s="222" t="str">
        <f ca="1">IF(B1647="","",IF(ISERROR(MATCH($J1647,SorP!$B$1:$B$6230,0)),"",INDIRECT("'SorP'!$A$"&amp;MATCH($J1647,SorP!$B$1:$B$6230,0))))</f>
        <v/>
      </c>
      <c r="U1647" s="238"/>
      <c r="V1647" s="270" t="e">
        <f>IF(C1647="",NA(),MATCH($B1647&amp;$C1647,'Smelter Look-up'!$J:$J,0))</f>
        <v>#N/A</v>
      </c>
      <c r="W1647" s="271"/>
      <c r="X1647" s="271">
        <f t="shared" ca="1" si="166"/>
        <v>0</v>
      </c>
      <c r="Y1647" s="271"/>
      <c r="Z1647" s="271"/>
      <c r="AB1647" s="273" t="str">
        <f t="shared" si="167"/>
        <v/>
      </c>
    </row>
    <row r="1648" spans="1:28" s="272" customFormat="1" ht="20">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165"/>
        <v/>
      </c>
      <c r="T1648" s="222" t="str">
        <f ca="1">IF(B1648="","",IF(ISERROR(MATCH($J1648,SorP!$B$1:$B$6230,0)),"",INDIRECT("'SorP'!$A$"&amp;MATCH($J1648,SorP!$B$1:$B$6230,0))))</f>
        <v/>
      </c>
      <c r="U1648" s="238"/>
      <c r="V1648" s="270" t="e">
        <f>IF(C1648="",NA(),MATCH($B1648&amp;$C1648,'Smelter Look-up'!$J:$J,0))</f>
        <v>#N/A</v>
      </c>
      <c r="W1648" s="271"/>
      <c r="X1648" s="271">
        <f t="shared" ca="1" si="166"/>
        <v>0</v>
      </c>
      <c r="Y1648" s="271"/>
      <c r="Z1648" s="271"/>
      <c r="AB1648" s="273" t="str">
        <f t="shared" si="167"/>
        <v/>
      </c>
    </row>
    <row r="1649" spans="1:28" s="272" customFormat="1" ht="20">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165"/>
        <v/>
      </c>
      <c r="T1649" s="222" t="str">
        <f ca="1">IF(B1649="","",IF(ISERROR(MATCH($J1649,SorP!$B$1:$B$6230,0)),"",INDIRECT("'SorP'!$A$"&amp;MATCH($J1649,SorP!$B$1:$B$6230,0))))</f>
        <v/>
      </c>
      <c r="U1649" s="238"/>
      <c r="V1649" s="270" t="e">
        <f>IF(C1649="",NA(),MATCH($B1649&amp;$C1649,'Smelter Look-up'!$J:$J,0))</f>
        <v>#N/A</v>
      </c>
      <c r="W1649" s="271"/>
      <c r="X1649" s="271">
        <f t="shared" ca="1" si="166"/>
        <v>0</v>
      </c>
      <c r="Y1649" s="271"/>
      <c r="Z1649" s="271"/>
      <c r="AB1649" s="273" t="str">
        <f t="shared" si="167"/>
        <v/>
      </c>
    </row>
    <row r="1650" spans="1:28" s="272" customFormat="1" ht="20">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165"/>
        <v/>
      </c>
      <c r="T1650" s="222" t="str">
        <f ca="1">IF(B1650="","",IF(ISERROR(MATCH($J1650,SorP!$B$1:$B$6230,0)),"",INDIRECT("'SorP'!$A$"&amp;MATCH($J1650,SorP!$B$1:$B$6230,0))))</f>
        <v/>
      </c>
      <c r="U1650" s="238"/>
      <c r="V1650" s="270" t="e">
        <f>IF(C1650="",NA(),MATCH($B1650&amp;$C1650,'Smelter Look-up'!$J:$J,0))</f>
        <v>#N/A</v>
      </c>
      <c r="W1650" s="271"/>
      <c r="X1650" s="271">
        <f t="shared" ca="1" si="166"/>
        <v>0</v>
      </c>
      <c r="Y1650" s="271"/>
      <c r="Z1650" s="271"/>
      <c r="AB1650" s="273" t="str">
        <f t="shared" si="167"/>
        <v/>
      </c>
    </row>
    <row r="1651" spans="1:28" s="272" customFormat="1" ht="20">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165"/>
        <v/>
      </c>
      <c r="T1651" s="222" t="str">
        <f ca="1">IF(B1651="","",IF(ISERROR(MATCH($J1651,SorP!$B$1:$B$6230,0)),"",INDIRECT("'SorP'!$A$"&amp;MATCH($J1651,SorP!$B$1:$B$6230,0))))</f>
        <v/>
      </c>
      <c r="U1651" s="238"/>
      <c r="V1651" s="270" t="e">
        <f>IF(C1651="",NA(),MATCH($B1651&amp;$C1651,'Smelter Look-up'!$J:$J,0))</f>
        <v>#N/A</v>
      </c>
      <c r="W1651" s="271"/>
      <c r="X1651" s="271">
        <f t="shared" ca="1" si="166"/>
        <v>0</v>
      </c>
      <c r="Y1651" s="271"/>
      <c r="Z1651" s="271"/>
      <c r="AB1651" s="273" t="str">
        <f t="shared" si="167"/>
        <v/>
      </c>
    </row>
    <row r="1652" spans="1:28" s="272" customFormat="1" ht="20">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165"/>
        <v/>
      </c>
      <c r="T1652" s="222" t="str">
        <f ca="1">IF(B1652="","",IF(ISERROR(MATCH($J1652,SorP!$B$1:$B$6230,0)),"",INDIRECT("'SorP'!$A$"&amp;MATCH($J1652,SorP!$B$1:$B$6230,0))))</f>
        <v/>
      </c>
      <c r="U1652" s="238"/>
      <c r="V1652" s="270" t="e">
        <f>IF(C1652="",NA(),MATCH($B1652&amp;$C1652,'Smelter Look-up'!$J:$J,0))</f>
        <v>#N/A</v>
      </c>
      <c r="W1652" s="271"/>
      <c r="X1652" s="271">
        <f t="shared" ca="1" si="166"/>
        <v>0</v>
      </c>
      <c r="Y1652" s="271"/>
      <c r="Z1652" s="271"/>
      <c r="AB1652" s="273" t="str">
        <f t="shared" si="167"/>
        <v/>
      </c>
    </row>
    <row r="1653" spans="1:28" s="272" customFormat="1" ht="20">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165"/>
        <v/>
      </c>
      <c r="T1653" s="222" t="str">
        <f ca="1">IF(B1653="","",IF(ISERROR(MATCH($J1653,SorP!$B$1:$B$6230,0)),"",INDIRECT("'SorP'!$A$"&amp;MATCH($J1653,SorP!$B$1:$B$6230,0))))</f>
        <v/>
      </c>
      <c r="U1653" s="238"/>
      <c r="V1653" s="270" t="e">
        <f>IF(C1653="",NA(),MATCH($B1653&amp;$C1653,'Smelter Look-up'!$J:$J,0))</f>
        <v>#N/A</v>
      </c>
      <c r="W1653" s="271"/>
      <c r="X1653" s="271">
        <f t="shared" ca="1" si="166"/>
        <v>0</v>
      </c>
      <c r="Y1653" s="271"/>
      <c r="Z1653" s="271"/>
      <c r="AB1653" s="273" t="str">
        <f t="shared" si="167"/>
        <v/>
      </c>
    </row>
    <row r="1654" spans="1:28" s="272" customFormat="1" ht="20">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165"/>
        <v/>
      </c>
      <c r="T1654" s="222" t="str">
        <f ca="1">IF(B1654="","",IF(ISERROR(MATCH($J1654,SorP!$B$1:$B$6230,0)),"",INDIRECT("'SorP'!$A$"&amp;MATCH($J1654,SorP!$B$1:$B$6230,0))))</f>
        <v/>
      </c>
      <c r="U1654" s="238"/>
      <c r="V1654" s="270" t="e">
        <f>IF(C1654="",NA(),MATCH($B1654&amp;$C1654,'Smelter Look-up'!$J:$J,0))</f>
        <v>#N/A</v>
      </c>
      <c r="W1654" s="271"/>
      <c r="X1654" s="271">
        <f t="shared" ca="1" si="166"/>
        <v>0</v>
      </c>
      <c r="Y1654" s="271"/>
      <c r="Z1654" s="271"/>
      <c r="AB1654" s="273" t="str">
        <f t="shared" si="167"/>
        <v/>
      </c>
    </row>
    <row r="1655" spans="1:28" s="272" customFormat="1" ht="20">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165"/>
        <v/>
      </c>
      <c r="T1655" s="222" t="str">
        <f ca="1">IF(B1655="","",IF(ISERROR(MATCH($J1655,SorP!$B$1:$B$6230,0)),"",INDIRECT("'SorP'!$A$"&amp;MATCH($J1655,SorP!$B$1:$B$6230,0))))</f>
        <v/>
      </c>
      <c r="U1655" s="238"/>
      <c r="V1655" s="270" t="e">
        <f>IF(C1655="",NA(),MATCH($B1655&amp;$C1655,'Smelter Look-up'!$J:$J,0))</f>
        <v>#N/A</v>
      </c>
      <c r="W1655" s="271"/>
      <c r="X1655" s="271">
        <f t="shared" ca="1" si="166"/>
        <v>0</v>
      </c>
      <c r="Y1655" s="271"/>
      <c r="Z1655" s="271"/>
      <c r="AB1655" s="273" t="str">
        <f t="shared" si="167"/>
        <v/>
      </c>
    </row>
    <row r="1656" spans="1:28" s="272" customFormat="1" ht="20">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165"/>
        <v/>
      </c>
      <c r="T1656" s="222" t="str">
        <f ca="1">IF(B1656="","",IF(ISERROR(MATCH($J1656,SorP!$B$1:$B$6230,0)),"",INDIRECT("'SorP'!$A$"&amp;MATCH($J1656,SorP!$B$1:$B$6230,0))))</f>
        <v/>
      </c>
      <c r="U1656" s="238"/>
      <c r="V1656" s="270" t="e">
        <f>IF(C1656="",NA(),MATCH($B1656&amp;$C1656,'Smelter Look-up'!$J:$J,0))</f>
        <v>#N/A</v>
      </c>
      <c r="W1656" s="271"/>
      <c r="X1656" s="271">
        <f t="shared" ca="1" si="166"/>
        <v>0</v>
      </c>
      <c r="Y1656" s="271"/>
      <c r="Z1656" s="271"/>
      <c r="AB1656" s="273" t="str">
        <f t="shared" si="167"/>
        <v/>
      </c>
    </row>
    <row r="1657" spans="1:28" s="272" customFormat="1" ht="20">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165"/>
        <v/>
      </c>
      <c r="T1657" s="222" t="str">
        <f ca="1">IF(B1657="","",IF(ISERROR(MATCH($J1657,SorP!$B$1:$B$6230,0)),"",INDIRECT("'SorP'!$A$"&amp;MATCH($J1657,SorP!$B$1:$B$6230,0))))</f>
        <v/>
      </c>
      <c r="U1657" s="238"/>
      <c r="V1657" s="270" t="e">
        <f>IF(C1657="",NA(),MATCH($B1657&amp;$C1657,'Smelter Look-up'!$J:$J,0))</f>
        <v>#N/A</v>
      </c>
      <c r="W1657" s="271"/>
      <c r="X1657" s="271">
        <f t="shared" ca="1" si="166"/>
        <v>0</v>
      </c>
      <c r="Y1657" s="271"/>
      <c r="Z1657" s="271"/>
      <c r="AB1657" s="273" t="str">
        <f t="shared" si="167"/>
        <v/>
      </c>
    </row>
    <row r="1658" spans="1:28" s="272" customFormat="1" ht="20">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ref="S1658" ca="1" si="168">IF(B1658="","",IF(ISERROR(MATCH($E1658,CL,0)),"Unknown",INDIRECT("'C'!$A$"&amp;MATCH($E1658,CL,0)+1)))</f>
        <v/>
      </c>
      <c r="T1658" s="222" t="str">
        <f ca="1">IF(B1658="","",IF(ISERROR(MATCH($J1658,SorP!$B$1:$B$6230,0)),"",INDIRECT("'SorP'!$A$"&amp;MATCH($J1658,SorP!$B$1:$B$6230,0))))</f>
        <v/>
      </c>
      <c r="U1658" s="238"/>
      <c r="V1658" s="270" t="e">
        <f>IF(C1658="",NA(),MATCH($B1658&amp;$C1658,'Smelter Look-up'!$J:$J,0))</f>
        <v>#N/A</v>
      </c>
      <c r="W1658" s="271"/>
      <c r="X1658" s="271">
        <f t="shared" ref="X1658" ca="1" si="169">IF(AND(C1658="Smelter not listed",OR(LEN(D1658)=0,LEN(E1658)=0)),1,0)</f>
        <v>0</v>
      </c>
      <c r="Y1658" s="271"/>
      <c r="Z1658" s="271"/>
      <c r="AB1658" s="273" t="str">
        <f t="shared" ref="AB1658" si="170">B1658&amp;C1658</f>
        <v/>
      </c>
    </row>
    <row r="1659" spans="1:28" s="272" customFormat="1" ht="20">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ref="S1659:S1690" ca="1" si="171">IF(B1659="","",IF(ISERROR(MATCH($E1659,CL,0)),"Unknown",INDIRECT("'C'!$A$"&amp;MATCH($E1659,CL,0)+1)))</f>
        <v/>
      </c>
      <c r="T1659" s="222" t="str">
        <f ca="1">IF(B1659="","",IF(ISERROR(MATCH($J1659,SorP!$B$1:$B$6230,0)),"",INDIRECT("'SorP'!$A$"&amp;MATCH($J1659,SorP!$B$1:$B$6230,0))))</f>
        <v/>
      </c>
      <c r="U1659" s="238"/>
      <c r="V1659" s="270" t="e">
        <f>IF(C1659="",NA(),MATCH($B1659&amp;$C1659,'Smelter Look-up'!$J:$J,0))</f>
        <v>#N/A</v>
      </c>
      <c r="W1659" s="271"/>
      <c r="X1659" s="271">
        <f t="shared" ref="X1659:X1690" ca="1" si="172">IF(AND(C1659="Smelter not listed",OR(LEN(D1659)=0,LEN(E1659)=0)),1,0)</f>
        <v>0</v>
      </c>
      <c r="Y1659" s="271"/>
      <c r="Z1659" s="271"/>
      <c r="AB1659" s="273" t="str">
        <f t="shared" ref="AB1659:AB1690" si="173">B1659&amp;C1659</f>
        <v/>
      </c>
    </row>
    <row r="1660" spans="1:28" s="272" customFormat="1" ht="20">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ca="1" si="171"/>
        <v/>
      </c>
      <c r="T1660" s="222" t="str">
        <f ca="1">IF(B1660="","",IF(ISERROR(MATCH($J1660,SorP!$B$1:$B$6230,0)),"",INDIRECT("'SorP'!$A$"&amp;MATCH($J1660,SorP!$B$1:$B$6230,0))))</f>
        <v/>
      </c>
      <c r="U1660" s="238"/>
      <c r="V1660" s="270" t="e">
        <f>IF(C1660="",NA(),MATCH($B1660&amp;$C1660,'Smelter Look-up'!$J:$J,0))</f>
        <v>#N/A</v>
      </c>
      <c r="W1660" s="271"/>
      <c r="X1660" s="271">
        <f t="shared" ca="1" si="172"/>
        <v>0</v>
      </c>
      <c r="Y1660" s="271"/>
      <c r="Z1660" s="271"/>
      <c r="AB1660" s="273" t="str">
        <f t="shared" si="173"/>
        <v/>
      </c>
    </row>
    <row r="1661" spans="1:28" s="272" customFormat="1" ht="20">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171"/>
        <v/>
      </c>
      <c r="T1661" s="222" t="str">
        <f ca="1">IF(B1661="","",IF(ISERROR(MATCH($J1661,SorP!$B$1:$B$6230,0)),"",INDIRECT("'SorP'!$A$"&amp;MATCH($J1661,SorP!$B$1:$B$6230,0))))</f>
        <v/>
      </c>
      <c r="U1661" s="238"/>
      <c r="V1661" s="270" t="e">
        <f>IF(C1661="",NA(),MATCH($B1661&amp;$C1661,'Smelter Look-up'!$J:$J,0))</f>
        <v>#N/A</v>
      </c>
      <c r="W1661" s="271"/>
      <c r="X1661" s="271">
        <f t="shared" ca="1" si="172"/>
        <v>0</v>
      </c>
      <c r="Y1661" s="271"/>
      <c r="Z1661" s="271"/>
      <c r="AB1661" s="273" t="str">
        <f t="shared" si="173"/>
        <v/>
      </c>
    </row>
    <row r="1662" spans="1:28" s="272" customFormat="1" ht="20">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171"/>
        <v/>
      </c>
      <c r="T1662" s="222" t="str">
        <f ca="1">IF(B1662="","",IF(ISERROR(MATCH($J1662,SorP!$B$1:$B$6230,0)),"",INDIRECT("'SorP'!$A$"&amp;MATCH($J1662,SorP!$B$1:$B$6230,0))))</f>
        <v/>
      </c>
      <c r="U1662" s="238"/>
      <c r="V1662" s="270" t="e">
        <f>IF(C1662="",NA(),MATCH($B1662&amp;$C1662,'Smelter Look-up'!$J:$J,0))</f>
        <v>#N/A</v>
      </c>
      <c r="W1662" s="271"/>
      <c r="X1662" s="271">
        <f t="shared" ca="1" si="172"/>
        <v>0</v>
      </c>
      <c r="Y1662" s="271"/>
      <c r="Z1662" s="271"/>
      <c r="AB1662" s="273" t="str">
        <f t="shared" si="173"/>
        <v/>
      </c>
    </row>
    <row r="1663" spans="1:28" s="272" customFormat="1" ht="20">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171"/>
        <v/>
      </c>
      <c r="T1663" s="222" t="str">
        <f ca="1">IF(B1663="","",IF(ISERROR(MATCH($J1663,SorP!$B$1:$B$6230,0)),"",INDIRECT("'SorP'!$A$"&amp;MATCH($J1663,SorP!$B$1:$B$6230,0))))</f>
        <v/>
      </c>
      <c r="U1663" s="238"/>
      <c r="V1663" s="270" t="e">
        <f>IF(C1663="",NA(),MATCH($B1663&amp;$C1663,'Smelter Look-up'!$J:$J,0))</f>
        <v>#N/A</v>
      </c>
      <c r="W1663" s="271"/>
      <c r="X1663" s="271">
        <f t="shared" ca="1" si="172"/>
        <v>0</v>
      </c>
      <c r="Y1663" s="271"/>
      <c r="Z1663" s="271"/>
      <c r="AB1663" s="273" t="str">
        <f t="shared" si="173"/>
        <v/>
      </c>
    </row>
    <row r="1664" spans="1:28" s="272" customFormat="1" ht="20">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171"/>
        <v/>
      </c>
      <c r="T1664" s="222" t="str">
        <f ca="1">IF(B1664="","",IF(ISERROR(MATCH($J1664,SorP!$B$1:$B$6230,0)),"",INDIRECT("'SorP'!$A$"&amp;MATCH($J1664,SorP!$B$1:$B$6230,0))))</f>
        <v/>
      </c>
      <c r="U1664" s="238"/>
      <c r="V1664" s="270" t="e">
        <f>IF(C1664="",NA(),MATCH($B1664&amp;$C1664,'Smelter Look-up'!$J:$J,0))</f>
        <v>#N/A</v>
      </c>
      <c r="W1664" s="271"/>
      <c r="X1664" s="271">
        <f t="shared" ca="1" si="172"/>
        <v>0</v>
      </c>
      <c r="Y1664" s="271"/>
      <c r="Z1664" s="271"/>
      <c r="AB1664" s="273" t="str">
        <f t="shared" si="173"/>
        <v/>
      </c>
    </row>
    <row r="1665" spans="1:28" s="272" customFormat="1" ht="20">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171"/>
        <v/>
      </c>
      <c r="T1665" s="222" t="str">
        <f ca="1">IF(B1665="","",IF(ISERROR(MATCH($J1665,SorP!$B$1:$B$6230,0)),"",INDIRECT("'SorP'!$A$"&amp;MATCH($J1665,SorP!$B$1:$B$6230,0))))</f>
        <v/>
      </c>
      <c r="U1665" s="238"/>
      <c r="V1665" s="270" t="e">
        <f>IF(C1665="",NA(),MATCH($B1665&amp;$C1665,'Smelter Look-up'!$J:$J,0))</f>
        <v>#N/A</v>
      </c>
      <c r="W1665" s="271"/>
      <c r="X1665" s="271">
        <f t="shared" ca="1" si="172"/>
        <v>0</v>
      </c>
      <c r="Y1665" s="271"/>
      <c r="Z1665" s="271"/>
      <c r="AB1665" s="273" t="str">
        <f t="shared" si="173"/>
        <v/>
      </c>
    </row>
    <row r="1666" spans="1:28" s="272" customFormat="1" ht="20">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171"/>
        <v/>
      </c>
      <c r="T1666" s="222" t="str">
        <f ca="1">IF(B1666="","",IF(ISERROR(MATCH($J1666,SorP!$B$1:$B$6230,0)),"",INDIRECT("'SorP'!$A$"&amp;MATCH($J1666,SorP!$B$1:$B$6230,0))))</f>
        <v/>
      </c>
      <c r="U1666" s="238"/>
      <c r="V1666" s="270" t="e">
        <f>IF(C1666="",NA(),MATCH($B1666&amp;$C1666,'Smelter Look-up'!$J:$J,0))</f>
        <v>#N/A</v>
      </c>
      <c r="W1666" s="271"/>
      <c r="X1666" s="271">
        <f t="shared" ca="1" si="172"/>
        <v>0</v>
      </c>
      <c r="Y1666" s="271"/>
      <c r="Z1666" s="271"/>
      <c r="AB1666" s="273" t="str">
        <f t="shared" si="173"/>
        <v/>
      </c>
    </row>
    <row r="1667" spans="1:28" s="272" customFormat="1" ht="20">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171"/>
        <v/>
      </c>
      <c r="T1667" s="222" t="str">
        <f ca="1">IF(B1667="","",IF(ISERROR(MATCH($J1667,SorP!$B$1:$B$6230,0)),"",INDIRECT("'SorP'!$A$"&amp;MATCH($J1667,SorP!$B$1:$B$6230,0))))</f>
        <v/>
      </c>
      <c r="U1667" s="238"/>
      <c r="V1667" s="270" t="e">
        <f>IF(C1667="",NA(),MATCH($B1667&amp;$C1667,'Smelter Look-up'!$J:$J,0))</f>
        <v>#N/A</v>
      </c>
      <c r="W1667" s="271"/>
      <c r="X1667" s="271">
        <f t="shared" ca="1" si="172"/>
        <v>0</v>
      </c>
      <c r="Y1667" s="271"/>
      <c r="Z1667" s="271"/>
      <c r="AB1667" s="273" t="str">
        <f t="shared" si="173"/>
        <v/>
      </c>
    </row>
    <row r="1668" spans="1:28" s="272" customFormat="1" ht="20">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171"/>
        <v/>
      </c>
      <c r="T1668" s="222" t="str">
        <f ca="1">IF(B1668="","",IF(ISERROR(MATCH($J1668,SorP!$B$1:$B$6230,0)),"",INDIRECT("'SorP'!$A$"&amp;MATCH($J1668,SorP!$B$1:$B$6230,0))))</f>
        <v/>
      </c>
      <c r="U1668" s="238"/>
      <c r="V1668" s="270" t="e">
        <f>IF(C1668="",NA(),MATCH($B1668&amp;$C1668,'Smelter Look-up'!$J:$J,0))</f>
        <v>#N/A</v>
      </c>
      <c r="W1668" s="271"/>
      <c r="X1668" s="271">
        <f t="shared" ca="1" si="172"/>
        <v>0</v>
      </c>
      <c r="Y1668" s="271"/>
      <c r="Z1668" s="271"/>
      <c r="AB1668" s="273" t="str">
        <f t="shared" si="173"/>
        <v/>
      </c>
    </row>
    <row r="1669" spans="1:28" s="272" customFormat="1" ht="20">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171"/>
        <v/>
      </c>
      <c r="T1669" s="222" t="str">
        <f ca="1">IF(B1669="","",IF(ISERROR(MATCH($J1669,SorP!$B$1:$B$6230,0)),"",INDIRECT("'SorP'!$A$"&amp;MATCH($J1669,SorP!$B$1:$B$6230,0))))</f>
        <v/>
      </c>
      <c r="U1669" s="238"/>
      <c r="V1669" s="270" t="e">
        <f>IF(C1669="",NA(),MATCH($B1669&amp;$C1669,'Smelter Look-up'!$J:$J,0))</f>
        <v>#N/A</v>
      </c>
      <c r="W1669" s="271"/>
      <c r="X1669" s="271">
        <f t="shared" ca="1" si="172"/>
        <v>0</v>
      </c>
      <c r="Y1669" s="271"/>
      <c r="Z1669" s="271"/>
      <c r="AB1669" s="273" t="str">
        <f t="shared" si="173"/>
        <v/>
      </c>
    </row>
    <row r="1670" spans="1:28" s="272" customFormat="1" ht="20">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171"/>
        <v/>
      </c>
      <c r="T1670" s="222" t="str">
        <f ca="1">IF(B1670="","",IF(ISERROR(MATCH($J1670,SorP!$B$1:$B$6230,0)),"",INDIRECT("'SorP'!$A$"&amp;MATCH($J1670,SorP!$B$1:$B$6230,0))))</f>
        <v/>
      </c>
      <c r="U1670" s="238"/>
      <c r="V1670" s="270" t="e">
        <f>IF(C1670="",NA(),MATCH($B1670&amp;$C1670,'Smelter Look-up'!$J:$J,0))</f>
        <v>#N/A</v>
      </c>
      <c r="W1670" s="271"/>
      <c r="X1670" s="271">
        <f t="shared" ca="1" si="172"/>
        <v>0</v>
      </c>
      <c r="Y1670" s="271"/>
      <c r="Z1670" s="271"/>
      <c r="AB1670" s="273" t="str">
        <f t="shared" si="173"/>
        <v/>
      </c>
    </row>
    <row r="1671" spans="1:28" s="272" customFormat="1" ht="20">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171"/>
        <v/>
      </c>
      <c r="T1671" s="222" t="str">
        <f ca="1">IF(B1671="","",IF(ISERROR(MATCH($J1671,SorP!$B$1:$B$6230,0)),"",INDIRECT("'SorP'!$A$"&amp;MATCH($J1671,SorP!$B$1:$B$6230,0))))</f>
        <v/>
      </c>
      <c r="U1671" s="238"/>
      <c r="V1671" s="270" t="e">
        <f>IF(C1671="",NA(),MATCH($B1671&amp;$C1671,'Smelter Look-up'!$J:$J,0))</f>
        <v>#N/A</v>
      </c>
      <c r="W1671" s="271"/>
      <c r="X1671" s="271">
        <f t="shared" ca="1" si="172"/>
        <v>0</v>
      </c>
      <c r="Y1671" s="271"/>
      <c r="Z1671" s="271"/>
      <c r="AB1671" s="273" t="str">
        <f t="shared" si="173"/>
        <v/>
      </c>
    </row>
    <row r="1672" spans="1:28" s="272" customFormat="1" ht="20">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171"/>
        <v/>
      </c>
      <c r="T1672" s="222" t="str">
        <f ca="1">IF(B1672="","",IF(ISERROR(MATCH($J1672,SorP!$B$1:$B$6230,0)),"",INDIRECT("'SorP'!$A$"&amp;MATCH($J1672,SorP!$B$1:$B$6230,0))))</f>
        <v/>
      </c>
      <c r="U1672" s="238"/>
      <c r="V1672" s="270" t="e">
        <f>IF(C1672="",NA(),MATCH($B1672&amp;$C1672,'Smelter Look-up'!$J:$J,0))</f>
        <v>#N/A</v>
      </c>
      <c r="W1672" s="271"/>
      <c r="X1672" s="271">
        <f t="shared" ca="1" si="172"/>
        <v>0</v>
      </c>
      <c r="Y1672" s="271"/>
      <c r="Z1672" s="271"/>
      <c r="AB1672" s="273" t="str">
        <f t="shared" si="173"/>
        <v/>
      </c>
    </row>
    <row r="1673" spans="1:28" s="272" customFormat="1" ht="20">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171"/>
        <v/>
      </c>
      <c r="T1673" s="222" t="str">
        <f ca="1">IF(B1673="","",IF(ISERROR(MATCH($J1673,SorP!$B$1:$B$6230,0)),"",INDIRECT("'SorP'!$A$"&amp;MATCH($J1673,SorP!$B$1:$B$6230,0))))</f>
        <v/>
      </c>
      <c r="U1673" s="238"/>
      <c r="V1673" s="270" t="e">
        <f>IF(C1673="",NA(),MATCH($B1673&amp;$C1673,'Smelter Look-up'!$J:$J,0))</f>
        <v>#N/A</v>
      </c>
      <c r="W1673" s="271"/>
      <c r="X1673" s="271">
        <f t="shared" ca="1" si="172"/>
        <v>0</v>
      </c>
      <c r="Y1673" s="271"/>
      <c r="Z1673" s="271"/>
      <c r="AB1673" s="273" t="str">
        <f t="shared" si="173"/>
        <v/>
      </c>
    </row>
    <row r="1674" spans="1:28" s="272" customFormat="1" ht="20">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171"/>
        <v/>
      </c>
      <c r="T1674" s="222" t="str">
        <f ca="1">IF(B1674="","",IF(ISERROR(MATCH($J1674,SorP!$B$1:$B$6230,0)),"",INDIRECT("'SorP'!$A$"&amp;MATCH($J1674,SorP!$B$1:$B$6230,0))))</f>
        <v/>
      </c>
      <c r="U1674" s="238"/>
      <c r="V1674" s="270" t="e">
        <f>IF(C1674="",NA(),MATCH($B1674&amp;$C1674,'Smelter Look-up'!$J:$J,0))</f>
        <v>#N/A</v>
      </c>
      <c r="W1674" s="271"/>
      <c r="X1674" s="271">
        <f t="shared" ca="1" si="172"/>
        <v>0</v>
      </c>
      <c r="Y1674" s="271"/>
      <c r="Z1674" s="271"/>
      <c r="AB1674" s="273" t="str">
        <f t="shared" si="173"/>
        <v/>
      </c>
    </row>
    <row r="1675" spans="1:28" s="272" customFormat="1" ht="20">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171"/>
        <v/>
      </c>
      <c r="T1675" s="222" t="str">
        <f ca="1">IF(B1675="","",IF(ISERROR(MATCH($J1675,SorP!$B$1:$B$6230,0)),"",INDIRECT("'SorP'!$A$"&amp;MATCH($J1675,SorP!$B$1:$B$6230,0))))</f>
        <v/>
      </c>
      <c r="U1675" s="238"/>
      <c r="V1675" s="270" t="e">
        <f>IF(C1675="",NA(),MATCH($B1675&amp;$C1675,'Smelter Look-up'!$J:$J,0))</f>
        <v>#N/A</v>
      </c>
      <c r="W1675" s="271"/>
      <c r="X1675" s="271">
        <f t="shared" ca="1" si="172"/>
        <v>0</v>
      </c>
      <c r="Y1675" s="271"/>
      <c r="Z1675" s="271"/>
      <c r="AB1675" s="273" t="str">
        <f t="shared" si="173"/>
        <v/>
      </c>
    </row>
    <row r="1676" spans="1:28" s="272" customFormat="1" ht="20">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171"/>
        <v/>
      </c>
      <c r="T1676" s="222" t="str">
        <f ca="1">IF(B1676="","",IF(ISERROR(MATCH($J1676,SorP!$B$1:$B$6230,0)),"",INDIRECT("'SorP'!$A$"&amp;MATCH($J1676,SorP!$B$1:$B$6230,0))))</f>
        <v/>
      </c>
      <c r="U1676" s="238"/>
      <c r="V1676" s="270" t="e">
        <f>IF(C1676="",NA(),MATCH($B1676&amp;$C1676,'Smelter Look-up'!$J:$J,0))</f>
        <v>#N/A</v>
      </c>
      <c r="W1676" s="271"/>
      <c r="X1676" s="271">
        <f t="shared" ca="1" si="172"/>
        <v>0</v>
      </c>
      <c r="Y1676" s="271"/>
      <c r="Z1676" s="271"/>
      <c r="AB1676" s="273" t="str">
        <f t="shared" si="173"/>
        <v/>
      </c>
    </row>
    <row r="1677" spans="1:28" s="272" customFormat="1" ht="20">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171"/>
        <v/>
      </c>
      <c r="T1677" s="222" t="str">
        <f ca="1">IF(B1677="","",IF(ISERROR(MATCH($J1677,SorP!$B$1:$B$6230,0)),"",INDIRECT("'SorP'!$A$"&amp;MATCH($J1677,SorP!$B$1:$B$6230,0))))</f>
        <v/>
      </c>
      <c r="U1677" s="238"/>
      <c r="V1677" s="270" t="e">
        <f>IF(C1677="",NA(),MATCH($B1677&amp;$C1677,'Smelter Look-up'!$J:$J,0))</f>
        <v>#N/A</v>
      </c>
      <c r="W1677" s="271"/>
      <c r="X1677" s="271">
        <f t="shared" ca="1" si="172"/>
        <v>0</v>
      </c>
      <c r="Y1677" s="271"/>
      <c r="Z1677" s="271"/>
      <c r="AB1677" s="273" t="str">
        <f t="shared" si="173"/>
        <v/>
      </c>
    </row>
    <row r="1678" spans="1:28" s="272" customFormat="1" ht="20">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171"/>
        <v/>
      </c>
      <c r="T1678" s="222" t="str">
        <f ca="1">IF(B1678="","",IF(ISERROR(MATCH($J1678,SorP!$B$1:$B$6230,0)),"",INDIRECT("'SorP'!$A$"&amp;MATCH($J1678,SorP!$B$1:$B$6230,0))))</f>
        <v/>
      </c>
      <c r="U1678" s="238"/>
      <c r="V1678" s="270" t="e">
        <f>IF(C1678="",NA(),MATCH($B1678&amp;$C1678,'Smelter Look-up'!$J:$J,0))</f>
        <v>#N/A</v>
      </c>
      <c r="W1678" s="271"/>
      <c r="X1678" s="271">
        <f t="shared" ca="1" si="172"/>
        <v>0</v>
      </c>
      <c r="Y1678" s="271"/>
      <c r="Z1678" s="271"/>
      <c r="AB1678" s="273" t="str">
        <f t="shared" si="173"/>
        <v/>
      </c>
    </row>
    <row r="1679" spans="1:28" s="272" customFormat="1" ht="20">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171"/>
        <v/>
      </c>
      <c r="T1679" s="222" t="str">
        <f ca="1">IF(B1679="","",IF(ISERROR(MATCH($J1679,SorP!$B$1:$B$6230,0)),"",INDIRECT("'SorP'!$A$"&amp;MATCH($J1679,SorP!$B$1:$B$6230,0))))</f>
        <v/>
      </c>
      <c r="U1679" s="238"/>
      <c r="V1679" s="270" t="e">
        <f>IF(C1679="",NA(),MATCH($B1679&amp;$C1679,'Smelter Look-up'!$J:$J,0))</f>
        <v>#N/A</v>
      </c>
      <c r="W1679" s="271"/>
      <c r="X1679" s="271">
        <f t="shared" ca="1" si="172"/>
        <v>0</v>
      </c>
      <c r="Y1679" s="271"/>
      <c r="Z1679" s="271"/>
      <c r="AB1679" s="273" t="str">
        <f t="shared" si="173"/>
        <v/>
      </c>
    </row>
    <row r="1680" spans="1:28" s="272" customFormat="1" ht="20">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171"/>
        <v/>
      </c>
      <c r="T1680" s="222" t="str">
        <f ca="1">IF(B1680="","",IF(ISERROR(MATCH($J1680,SorP!$B$1:$B$6230,0)),"",INDIRECT("'SorP'!$A$"&amp;MATCH($J1680,SorP!$B$1:$B$6230,0))))</f>
        <v/>
      </c>
      <c r="U1680" s="238"/>
      <c r="V1680" s="270" t="e">
        <f>IF(C1680="",NA(),MATCH($B1680&amp;$C1680,'Smelter Look-up'!$J:$J,0))</f>
        <v>#N/A</v>
      </c>
      <c r="W1680" s="271"/>
      <c r="X1680" s="271">
        <f t="shared" ca="1" si="172"/>
        <v>0</v>
      </c>
      <c r="Y1680" s="271"/>
      <c r="Z1680" s="271"/>
      <c r="AB1680" s="273" t="str">
        <f t="shared" si="173"/>
        <v/>
      </c>
    </row>
    <row r="1681" spans="1:28" s="272" customFormat="1" ht="20">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171"/>
        <v/>
      </c>
      <c r="T1681" s="222" t="str">
        <f ca="1">IF(B1681="","",IF(ISERROR(MATCH($J1681,SorP!$B$1:$B$6230,0)),"",INDIRECT("'SorP'!$A$"&amp;MATCH($J1681,SorP!$B$1:$B$6230,0))))</f>
        <v/>
      </c>
      <c r="U1681" s="238"/>
      <c r="V1681" s="270" t="e">
        <f>IF(C1681="",NA(),MATCH($B1681&amp;$C1681,'Smelter Look-up'!$J:$J,0))</f>
        <v>#N/A</v>
      </c>
      <c r="W1681" s="271"/>
      <c r="X1681" s="271">
        <f t="shared" ca="1" si="172"/>
        <v>0</v>
      </c>
      <c r="Y1681" s="271"/>
      <c r="Z1681" s="271"/>
      <c r="AB1681" s="273" t="str">
        <f t="shared" si="173"/>
        <v/>
      </c>
    </row>
    <row r="1682" spans="1:28" s="272" customFormat="1" ht="20">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171"/>
        <v/>
      </c>
      <c r="T1682" s="222" t="str">
        <f ca="1">IF(B1682="","",IF(ISERROR(MATCH($J1682,SorP!$B$1:$B$6230,0)),"",INDIRECT("'SorP'!$A$"&amp;MATCH($J1682,SorP!$B$1:$B$6230,0))))</f>
        <v/>
      </c>
      <c r="U1682" s="238"/>
      <c r="V1682" s="270" t="e">
        <f>IF(C1682="",NA(),MATCH($B1682&amp;$C1682,'Smelter Look-up'!$J:$J,0))</f>
        <v>#N/A</v>
      </c>
      <c r="W1682" s="271"/>
      <c r="X1682" s="271">
        <f t="shared" ca="1" si="172"/>
        <v>0</v>
      </c>
      <c r="Y1682" s="271"/>
      <c r="Z1682" s="271"/>
      <c r="AB1682" s="273" t="str">
        <f t="shared" si="173"/>
        <v/>
      </c>
    </row>
    <row r="1683" spans="1:28" s="272" customFormat="1" ht="20">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171"/>
        <v/>
      </c>
      <c r="T1683" s="222" t="str">
        <f ca="1">IF(B1683="","",IF(ISERROR(MATCH($J1683,SorP!$B$1:$B$6230,0)),"",INDIRECT("'SorP'!$A$"&amp;MATCH($J1683,SorP!$B$1:$B$6230,0))))</f>
        <v/>
      </c>
      <c r="U1683" s="238"/>
      <c r="V1683" s="270" t="e">
        <f>IF(C1683="",NA(),MATCH($B1683&amp;$C1683,'Smelter Look-up'!$J:$J,0))</f>
        <v>#N/A</v>
      </c>
      <c r="W1683" s="271"/>
      <c r="X1683" s="271">
        <f t="shared" ca="1" si="172"/>
        <v>0</v>
      </c>
      <c r="Y1683" s="271"/>
      <c r="Z1683" s="271"/>
      <c r="AB1683" s="273" t="str">
        <f t="shared" si="173"/>
        <v/>
      </c>
    </row>
    <row r="1684" spans="1:28" s="272" customFormat="1" ht="20">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171"/>
        <v/>
      </c>
      <c r="T1684" s="222" t="str">
        <f ca="1">IF(B1684="","",IF(ISERROR(MATCH($J1684,SorP!$B$1:$B$6230,0)),"",INDIRECT("'SorP'!$A$"&amp;MATCH($J1684,SorP!$B$1:$B$6230,0))))</f>
        <v/>
      </c>
      <c r="U1684" s="238"/>
      <c r="V1684" s="270" t="e">
        <f>IF(C1684="",NA(),MATCH($B1684&amp;$C1684,'Smelter Look-up'!$J:$J,0))</f>
        <v>#N/A</v>
      </c>
      <c r="W1684" s="271"/>
      <c r="X1684" s="271">
        <f t="shared" ca="1" si="172"/>
        <v>0</v>
      </c>
      <c r="Y1684" s="271"/>
      <c r="Z1684" s="271"/>
      <c r="AB1684" s="273" t="str">
        <f t="shared" si="173"/>
        <v/>
      </c>
    </row>
    <row r="1685" spans="1:28" s="272" customFormat="1" ht="20">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171"/>
        <v/>
      </c>
      <c r="T1685" s="222" t="str">
        <f ca="1">IF(B1685="","",IF(ISERROR(MATCH($J1685,SorP!$B$1:$B$6230,0)),"",INDIRECT("'SorP'!$A$"&amp;MATCH($J1685,SorP!$B$1:$B$6230,0))))</f>
        <v/>
      </c>
      <c r="U1685" s="238"/>
      <c r="V1685" s="270" t="e">
        <f>IF(C1685="",NA(),MATCH($B1685&amp;$C1685,'Smelter Look-up'!$J:$J,0))</f>
        <v>#N/A</v>
      </c>
      <c r="W1685" s="271"/>
      <c r="X1685" s="271">
        <f t="shared" ca="1" si="172"/>
        <v>0</v>
      </c>
      <c r="Y1685" s="271"/>
      <c r="Z1685" s="271"/>
      <c r="AB1685" s="273" t="str">
        <f t="shared" si="173"/>
        <v/>
      </c>
    </row>
    <row r="1686" spans="1:28" s="272" customFormat="1" ht="20">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171"/>
        <v/>
      </c>
      <c r="T1686" s="222" t="str">
        <f ca="1">IF(B1686="","",IF(ISERROR(MATCH($J1686,SorP!$B$1:$B$6230,0)),"",INDIRECT("'SorP'!$A$"&amp;MATCH($J1686,SorP!$B$1:$B$6230,0))))</f>
        <v/>
      </c>
      <c r="U1686" s="238"/>
      <c r="V1686" s="270" t="e">
        <f>IF(C1686="",NA(),MATCH($B1686&amp;$C1686,'Smelter Look-up'!$J:$J,0))</f>
        <v>#N/A</v>
      </c>
      <c r="W1686" s="271"/>
      <c r="X1686" s="271">
        <f t="shared" ca="1" si="172"/>
        <v>0</v>
      </c>
      <c r="Y1686" s="271"/>
      <c r="Z1686" s="271"/>
      <c r="AB1686" s="273" t="str">
        <f t="shared" si="173"/>
        <v/>
      </c>
    </row>
    <row r="1687" spans="1:28" s="272" customFormat="1" ht="20">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171"/>
        <v/>
      </c>
      <c r="T1687" s="222" t="str">
        <f ca="1">IF(B1687="","",IF(ISERROR(MATCH($J1687,SorP!$B$1:$B$6230,0)),"",INDIRECT("'SorP'!$A$"&amp;MATCH($J1687,SorP!$B$1:$B$6230,0))))</f>
        <v/>
      </c>
      <c r="U1687" s="238"/>
      <c r="V1687" s="270" t="e">
        <f>IF(C1687="",NA(),MATCH($B1687&amp;$C1687,'Smelter Look-up'!$J:$J,0))</f>
        <v>#N/A</v>
      </c>
      <c r="W1687" s="271"/>
      <c r="X1687" s="271">
        <f t="shared" ca="1" si="172"/>
        <v>0</v>
      </c>
      <c r="Y1687" s="271"/>
      <c r="Z1687" s="271"/>
      <c r="AB1687" s="273" t="str">
        <f t="shared" si="173"/>
        <v/>
      </c>
    </row>
    <row r="1688" spans="1:28" s="272" customFormat="1" ht="20">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171"/>
        <v/>
      </c>
      <c r="T1688" s="222" t="str">
        <f ca="1">IF(B1688="","",IF(ISERROR(MATCH($J1688,SorP!$B$1:$B$6230,0)),"",INDIRECT("'SorP'!$A$"&amp;MATCH($J1688,SorP!$B$1:$B$6230,0))))</f>
        <v/>
      </c>
      <c r="U1688" s="238"/>
      <c r="V1688" s="270" t="e">
        <f>IF(C1688="",NA(),MATCH($B1688&amp;$C1688,'Smelter Look-up'!$J:$J,0))</f>
        <v>#N/A</v>
      </c>
      <c r="W1688" s="271"/>
      <c r="X1688" s="271">
        <f t="shared" ca="1" si="172"/>
        <v>0</v>
      </c>
      <c r="Y1688" s="271"/>
      <c r="Z1688" s="271"/>
      <c r="AB1688" s="273" t="str">
        <f t="shared" si="173"/>
        <v/>
      </c>
    </row>
    <row r="1689" spans="1:28" s="272" customFormat="1" ht="20">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171"/>
        <v/>
      </c>
      <c r="T1689" s="222" t="str">
        <f ca="1">IF(B1689="","",IF(ISERROR(MATCH($J1689,SorP!$B$1:$B$6230,0)),"",INDIRECT("'SorP'!$A$"&amp;MATCH($J1689,SorP!$B$1:$B$6230,0))))</f>
        <v/>
      </c>
      <c r="U1689" s="238"/>
      <c r="V1689" s="270" t="e">
        <f>IF(C1689="",NA(),MATCH($B1689&amp;$C1689,'Smelter Look-up'!$J:$J,0))</f>
        <v>#N/A</v>
      </c>
      <c r="W1689" s="271"/>
      <c r="X1689" s="271">
        <f t="shared" ca="1" si="172"/>
        <v>0</v>
      </c>
      <c r="Y1689" s="271"/>
      <c r="Z1689" s="271"/>
      <c r="AB1689" s="273" t="str">
        <f t="shared" si="173"/>
        <v/>
      </c>
    </row>
    <row r="1690" spans="1:28" s="272" customFormat="1" ht="20">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171"/>
        <v/>
      </c>
      <c r="T1690" s="222" t="str">
        <f ca="1">IF(B1690="","",IF(ISERROR(MATCH($J1690,SorP!$B$1:$B$6230,0)),"",INDIRECT("'SorP'!$A$"&amp;MATCH($J1690,SorP!$B$1:$B$6230,0))))</f>
        <v/>
      </c>
      <c r="U1690" s="238"/>
      <c r="V1690" s="270" t="e">
        <f>IF(C1690="",NA(),MATCH($B1690&amp;$C1690,'Smelter Look-up'!$J:$J,0))</f>
        <v>#N/A</v>
      </c>
      <c r="W1690" s="271"/>
      <c r="X1690" s="271">
        <f t="shared" ca="1" si="172"/>
        <v>0</v>
      </c>
      <c r="Y1690" s="271"/>
      <c r="Z1690" s="271"/>
      <c r="AB1690" s="273" t="str">
        <f t="shared" si="173"/>
        <v/>
      </c>
    </row>
    <row r="1691" spans="1:28" s="272" customFormat="1" ht="20">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ref="S1691:S1721" ca="1" si="174">IF(B1691="","",IF(ISERROR(MATCH($E1691,CL,0)),"Unknown",INDIRECT("'C'!$A$"&amp;MATCH($E1691,CL,0)+1)))</f>
        <v/>
      </c>
      <c r="T1691" s="222" t="str">
        <f ca="1">IF(B1691="","",IF(ISERROR(MATCH($J1691,SorP!$B$1:$B$6230,0)),"",INDIRECT("'SorP'!$A$"&amp;MATCH($J1691,SorP!$B$1:$B$6230,0))))</f>
        <v/>
      </c>
      <c r="U1691" s="238"/>
      <c r="V1691" s="270" t="e">
        <f>IF(C1691="",NA(),MATCH($B1691&amp;$C1691,'Smelter Look-up'!$J:$J,0))</f>
        <v>#N/A</v>
      </c>
      <c r="W1691" s="271"/>
      <c r="X1691" s="271">
        <f t="shared" ref="X1691:X1721" ca="1" si="175">IF(AND(C1691="Smelter not listed",OR(LEN(D1691)=0,LEN(E1691)=0)),1,0)</f>
        <v>0</v>
      </c>
      <c r="Y1691" s="271"/>
      <c r="Z1691" s="271"/>
      <c r="AB1691" s="273" t="str">
        <f t="shared" ref="AB1691:AB1721" si="176">B1691&amp;C1691</f>
        <v/>
      </c>
    </row>
    <row r="1692" spans="1:28" s="272" customFormat="1" ht="20">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ca="1" si="174"/>
        <v/>
      </c>
      <c r="T1692" s="222" t="str">
        <f ca="1">IF(B1692="","",IF(ISERROR(MATCH($J1692,SorP!$B$1:$B$6230,0)),"",INDIRECT("'SorP'!$A$"&amp;MATCH($J1692,SorP!$B$1:$B$6230,0))))</f>
        <v/>
      </c>
      <c r="U1692" s="238"/>
      <c r="V1692" s="270" t="e">
        <f>IF(C1692="",NA(),MATCH($B1692&amp;$C1692,'Smelter Look-up'!$J:$J,0))</f>
        <v>#N/A</v>
      </c>
      <c r="W1692" s="271"/>
      <c r="X1692" s="271">
        <f t="shared" ca="1" si="175"/>
        <v>0</v>
      </c>
      <c r="Y1692" s="271"/>
      <c r="Z1692" s="271"/>
      <c r="AB1692" s="273" t="str">
        <f t="shared" si="176"/>
        <v/>
      </c>
    </row>
    <row r="1693" spans="1:28" s="272" customFormat="1" ht="20">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174"/>
        <v/>
      </c>
      <c r="T1693" s="222" t="str">
        <f ca="1">IF(B1693="","",IF(ISERROR(MATCH($J1693,SorP!$B$1:$B$6230,0)),"",INDIRECT("'SorP'!$A$"&amp;MATCH($J1693,SorP!$B$1:$B$6230,0))))</f>
        <v/>
      </c>
      <c r="U1693" s="238"/>
      <c r="V1693" s="270" t="e">
        <f>IF(C1693="",NA(),MATCH($B1693&amp;$C1693,'Smelter Look-up'!$J:$J,0))</f>
        <v>#N/A</v>
      </c>
      <c r="W1693" s="271"/>
      <c r="X1693" s="271">
        <f t="shared" ca="1" si="175"/>
        <v>0</v>
      </c>
      <c r="Y1693" s="271"/>
      <c r="Z1693" s="271"/>
      <c r="AB1693" s="273" t="str">
        <f t="shared" si="176"/>
        <v/>
      </c>
    </row>
    <row r="1694" spans="1:28" s="272" customFormat="1" ht="20">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174"/>
        <v/>
      </c>
      <c r="T1694" s="222" t="str">
        <f ca="1">IF(B1694="","",IF(ISERROR(MATCH($J1694,SorP!$B$1:$B$6230,0)),"",INDIRECT("'SorP'!$A$"&amp;MATCH($J1694,SorP!$B$1:$B$6230,0))))</f>
        <v/>
      </c>
      <c r="U1694" s="238"/>
      <c r="V1694" s="270" t="e">
        <f>IF(C1694="",NA(),MATCH($B1694&amp;$C1694,'Smelter Look-up'!$J:$J,0))</f>
        <v>#N/A</v>
      </c>
      <c r="W1694" s="271"/>
      <c r="X1694" s="271">
        <f t="shared" ca="1" si="175"/>
        <v>0</v>
      </c>
      <c r="Y1694" s="271"/>
      <c r="Z1694" s="271"/>
      <c r="AB1694" s="273" t="str">
        <f t="shared" si="176"/>
        <v/>
      </c>
    </row>
    <row r="1695" spans="1:28" s="272" customFormat="1" ht="20">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174"/>
        <v/>
      </c>
      <c r="T1695" s="222" t="str">
        <f ca="1">IF(B1695="","",IF(ISERROR(MATCH($J1695,SorP!$B$1:$B$6230,0)),"",INDIRECT("'SorP'!$A$"&amp;MATCH($J1695,SorP!$B$1:$B$6230,0))))</f>
        <v/>
      </c>
      <c r="U1695" s="238"/>
      <c r="V1695" s="270" t="e">
        <f>IF(C1695="",NA(),MATCH($B1695&amp;$C1695,'Smelter Look-up'!$J:$J,0))</f>
        <v>#N/A</v>
      </c>
      <c r="W1695" s="271"/>
      <c r="X1695" s="271">
        <f t="shared" ca="1" si="175"/>
        <v>0</v>
      </c>
      <c r="Y1695" s="271"/>
      <c r="Z1695" s="271"/>
      <c r="AB1695" s="273" t="str">
        <f t="shared" si="176"/>
        <v/>
      </c>
    </row>
    <row r="1696" spans="1:28" s="272" customFormat="1" ht="20">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174"/>
        <v/>
      </c>
      <c r="T1696" s="222" t="str">
        <f ca="1">IF(B1696="","",IF(ISERROR(MATCH($J1696,SorP!$B$1:$B$6230,0)),"",INDIRECT("'SorP'!$A$"&amp;MATCH($J1696,SorP!$B$1:$B$6230,0))))</f>
        <v/>
      </c>
      <c r="U1696" s="238"/>
      <c r="V1696" s="270" t="e">
        <f>IF(C1696="",NA(),MATCH($B1696&amp;$C1696,'Smelter Look-up'!$J:$J,0))</f>
        <v>#N/A</v>
      </c>
      <c r="W1696" s="271"/>
      <c r="X1696" s="271">
        <f t="shared" ca="1" si="175"/>
        <v>0</v>
      </c>
      <c r="Y1696" s="271"/>
      <c r="Z1696" s="271"/>
      <c r="AB1696" s="273" t="str">
        <f t="shared" si="176"/>
        <v/>
      </c>
    </row>
    <row r="1697" spans="1:28" s="272" customFormat="1" ht="20">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174"/>
        <v/>
      </c>
      <c r="T1697" s="222" t="str">
        <f ca="1">IF(B1697="","",IF(ISERROR(MATCH($J1697,SorP!$B$1:$B$6230,0)),"",INDIRECT("'SorP'!$A$"&amp;MATCH($J1697,SorP!$B$1:$B$6230,0))))</f>
        <v/>
      </c>
      <c r="U1697" s="238"/>
      <c r="V1697" s="270" t="e">
        <f>IF(C1697="",NA(),MATCH($B1697&amp;$C1697,'Smelter Look-up'!$J:$J,0))</f>
        <v>#N/A</v>
      </c>
      <c r="W1697" s="271"/>
      <c r="X1697" s="271">
        <f t="shared" ca="1" si="175"/>
        <v>0</v>
      </c>
      <c r="Y1697" s="271"/>
      <c r="Z1697" s="271"/>
      <c r="AB1697" s="273" t="str">
        <f t="shared" si="176"/>
        <v/>
      </c>
    </row>
    <row r="1698" spans="1:28" s="272" customFormat="1" ht="20">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174"/>
        <v/>
      </c>
      <c r="T1698" s="222" t="str">
        <f ca="1">IF(B1698="","",IF(ISERROR(MATCH($J1698,SorP!$B$1:$B$6230,0)),"",INDIRECT("'SorP'!$A$"&amp;MATCH($J1698,SorP!$B$1:$B$6230,0))))</f>
        <v/>
      </c>
      <c r="U1698" s="238"/>
      <c r="V1698" s="270" t="e">
        <f>IF(C1698="",NA(),MATCH($B1698&amp;$C1698,'Smelter Look-up'!$J:$J,0))</f>
        <v>#N/A</v>
      </c>
      <c r="W1698" s="271"/>
      <c r="X1698" s="271">
        <f t="shared" ca="1" si="175"/>
        <v>0</v>
      </c>
      <c r="Y1698" s="271"/>
      <c r="Z1698" s="271"/>
      <c r="AB1698" s="273" t="str">
        <f t="shared" si="176"/>
        <v/>
      </c>
    </row>
    <row r="1699" spans="1:28" s="272" customFormat="1" ht="20">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174"/>
        <v/>
      </c>
      <c r="T1699" s="222" t="str">
        <f ca="1">IF(B1699="","",IF(ISERROR(MATCH($J1699,SorP!$B$1:$B$6230,0)),"",INDIRECT("'SorP'!$A$"&amp;MATCH($J1699,SorP!$B$1:$B$6230,0))))</f>
        <v/>
      </c>
      <c r="U1699" s="238"/>
      <c r="V1699" s="270" t="e">
        <f>IF(C1699="",NA(),MATCH($B1699&amp;$C1699,'Smelter Look-up'!$J:$J,0))</f>
        <v>#N/A</v>
      </c>
      <c r="W1699" s="271"/>
      <c r="X1699" s="271">
        <f t="shared" ca="1" si="175"/>
        <v>0</v>
      </c>
      <c r="Y1699" s="271"/>
      <c r="Z1699" s="271"/>
      <c r="AB1699" s="273" t="str">
        <f t="shared" si="176"/>
        <v/>
      </c>
    </row>
    <row r="1700" spans="1:28" s="272" customFormat="1" ht="20">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174"/>
        <v/>
      </c>
      <c r="T1700" s="222" t="str">
        <f ca="1">IF(B1700="","",IF(ISERROR(MATCH($J1700,SorP!$B$1:$B$6230,0)),"",INDIRECT("'SorP'!$A$"&amp;MATCH($J1700,SorP!$B$1:$B$6230,0))))</f>
        <v/>
      </c>
      <c r="U1700" s="238"/>
      <c r="V1700" s="270" t="e">
        <f>IF(C1700="",NA(),MATCH($B1700&amp;$C1700,'Smelter Look-up'!$J:$J,0))</f>
        <v>#N/A</v>
      </c>
      <c r="W1700" s="271"/>
      <c r="X1700" s="271">
        <f t="shared" ca="1" si="175"/>
        <v>0</v>
      </c>
      <c r="Y1700" s="271"/>
      <c r="Z1700" s="271"/>
      <c r="AB1700" s="273" t="str">
        <f t="shared" si="176"/>
        <v/>
      </c>
    </row>
    <row r="1701" spans="1:28" s="272" customFormat="1" ht="20">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174"/>
        <v/>
      </c>
      <c r="T1701" s="222" t="str">
        <f ca="1">IF(B1701="","",IF(ISERROR(MATCH($J1701,SorP!$B$1:$B$6230,0)),"",INDIRECT("'SorP'!$A$"&amp;MATCH($J1701,SorP!$B$1:$B$6230,0))))</f>
        <v/>
      </c>
      <c r="U1701" s="238"/>
      <c r="V1701" s="270" t="e">
        <f>IF(C1701="",NA(),MATCH($B1701&amp;$C1701,'Smelter Look-up'!$J:$J,0))</f>
        <v>#N/A</v>
      </c>
      <c r="W1701" s="271"/>
      <c r="X1701" s="271">
        <f t="shared" ca="1" si="175"/>
        <v>0</v>
      </c>
      <c r="Y1701" s="271"/>
      <c r="Z1701" s="271"/>
      <c r="AB1701" s="273" t="str">
        <f t="shared" si="176"/>
        <v/>
      </c>
    </row>
    <row r="1702" spans="1:28" s="272" customFormat="1" ht="20">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174"/>
        <v/>
      </c>
      <c r="T1702" s="222" t="str">
        <f ca="1">IF(B1702="","",IF(ISERROR(MATCH($J1702,SorP!$B$1:$B$6230,0)),"",INDIRECT("'SorP'!$A$"&amp;MATCH($J1702,SorP!$B$1:$B$6230,0))))</f>
        <v/>
      </c>
      <c r="U1702" s="238"/>
      <c r="V1702" s="270" t="e">
        <f>IF(C1702="",NA(),MATCH($B1702&amp;$C1702,'Smelter Look-up'!$J:$J,0))</f>
        <v>#N/A</v>
      </c>
      <c r="W1702" s="271"/>
      <c r="X1702" s="271">
        <f t="shared" ca="1" si="175"/>
        <v>0</v>
      </c>
      <c r="Y1702" s="271"/>
      <c r="Z1702" s="271"/>
      <c r="AB1702" s="273" t="str">
        <f t="shared" si="176"/>
        <v/>
      </c>
    </row>
    <row r="1703" spans="1:28" s="272" customFormat="1" ht="20">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174"/>
        <v/>
      </c>
      <c r="T1703" s="222" t="str">
        <f ca="1">IF(B1703="","",IF(ISERROR(MATCH($J1703,SorP!$B$1:$B$6230,0)),"",INDIRECT("'SorP'!$A$"&amp;MATCH($J1703,SorP!$B$1:$B$6230,0))))</f>
        <v/>
      </c>
      <c r="U1703" s="238"/>
      <c r="V1703" s="270" t="e">
        <f>IF(C1703="",NA(),MATCH($B1703&amp;$C1703,'Smelter Look-up'!$J:$J,0))</f>
        <v>#N/A</v>
      </c>
      <c r="W1703" s="271"/>
      <c r="X1703" s="271">
        <f t="shared" ca="1" si="175"/>
        <v>0</v>
      </c>
      <c r="Y1703" s="271"/>
      <c r="Z1703" s="271"/>
      <c r="AB1703" s="273" t="str">
        <f t="shared" si="176"/>
        <v/>
      </c>
    </row>
    <row r="1704" spans="1:28" s="272" customFormat="1" ht="20">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174"/>
        <v/>
      </c>
      <c r="T1704" s="222" t="str">
        <f ca="1">IF(B1704="","",IF(ISERROR(MATCH($J1704,SorP!$B$1:$B$6230,0)),"",INDIRECT("'SorP'!$A$"&amp;MATCH($J1704,SorP!$B$1:$B$6230,0))))</f>
        <v/>
      </c>
      <c r="U1704" s="238"/>
      <c r="V1704" s="270" t="e">
        <f>IF(C1704="",NA(),MATCH($B1704&amp;$C1704,'Smelter Look-up'!$J:$J,0))</f>
        <v>#N/A</v>
      </c>
      <c r="W1704" s="271"/>
      <c r="X1704" s="271">
        <f t="shared" ca="1" si="175"/>
        <v>0</v>
      </c>
      <c r="Y1704" s="271"/>
      <c r="Z1704" s="271"/>
      <c r="AB1704" s="273" t="str">
        <f t="shared" si="176"/>
        <v/>
      </c>
    </row>
    <row r="1705" spans="1:28" s="272" customFormat="1" ht="20">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174"/>
        <v/>
      </c>
      <c r="T1705" s="222" t="str">
        <f ca="1">IF(B1705="","",IF(ISERROR(MATCH($J1705,SorP!$B$1:$B$6230,0)),"",INDIRECT("'SorP'!$A$"&amp;MATCH($J1705,SorP!$B$1:$B$6230,0))))</f>
        <v/>
      </c>
      <c r="U1705" s="238"/>
      <c r="V1705" s="270" t="e">
        <f>IF(C1705="",NA(),MATCH($B1705&amp;$C1705,'Smelter Look-up'!$J:$J,0))</f>
        <v>#N/A</v>
      </c>
      <c r="W1705" s="271"/>
      <c r="X1705" s="271">
        <f t="shared" ca="1" si="175"/>
        <v>0</v>
      </c>
      <c r="Y1705" s="271"/>
      <c r="Z1705" s="271"/>
      <c r="AB1705" s="273" t="str">
        <f t="shared" si="176"/>
        <v/>
      </c>
    </row>
    <row r="1706" spans="1:28" s="272" customFormat="1" ht="20">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174"/>
        <v/>
      </c>
      <c r="T1706" s="222" t="str">
        <f ca="1">IF(B1706="","",IF(ISERROR(MATCH($J1706,SorP!$B$1:$B$6230,0)),"",INDIRECT("'SorP'!$A$"&amp;MATCH($J1706,SorP!$B$1:$B$6230,0))))</f>
        <v/>
      </c>
      <c r="U1706" s="238"/>
      <c r="V1706" s="270" t="e">
        <f>IF(C1706="",NA(),MATCH($B1706&amp;$C1706,'Smelter Look-up'!$J:$J,0))</f>
        <v>#N/A</v>
      </c>
      <c r="W1706" s="271"/>
      <c r="X1706" s="271">
        <f t="shared" ca="1" si="175"/>
        <v>0</v>
      </c>
      <c r="Y1706" s="271"/>
      <c r="Z1706" s="271"/>
      <c r="AB1706" s="273" t="str">
        <f t="shared" si="176"/>
        <v/>
      </c>
    </row>
    <row r="1707" spans="1:28" s="272" customFormat="1" ht="20">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174"/>
        <v/>
      </c>
      <c r="T1707" s="222" t="str">
        <f ca="1">IF(B1707="","",IF(ISERROR(MATCH($J1707,SorP!$B$1:$B$6230,0)),"",INDIRECT("'SorP'!$A$"&amp;MATCH($J1707,SorP!$B$1:$B$6230,0))))</f>
        <v/>
      </c>
      <c r="U1707" s="238"/>
      <c r="V1707" s="270" t="e">
        <f>IF(C1707="",NA(),MATCH($B1707&amp;$C1707,'Smelter Look-up'!$J:$J,0))</f>
        <v>#N/A</v>
      </c>
      <c r="W1707" s="271"/>
      <c r="X1707" s="271">
        <f t="shared" ca="1" si="175"/>
        <v>0</v>
      </c>
      <c r="Y1707" s="271"/>
      <c r="Z1707" s="271"/>
      <c r="AB1707" s="273" t="str">
        <f t="shared" si="176"/>
        <v/>
      </c>
    </row>
    <row r="1708" spans="1:28" s="272" customFormat="1" ht="20">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174"/>
        <v/>
      </c>
      <c r="T1708" s="222" t="str">
        <f ca="1">IF(B1708="","",IF(ISERROR(MATCH($J1708,SorP!$B$1:$B$6230,0)),"",INDIRECT("'SorP'!$A$"&amp;MATCH($J1708,SorP!$B$1:$B$6230,0))))</f>
        <v/>
      </c>
      <c r="U1708" s="238"/>
      <c r="V1708" s="270" t="e">
        <f>IF(C1708="",NA(),MATCH($B1708&amp;$C1708,'Smelter Look-up'!$J:$J,0))</f>
        <v>#N/A</v>
      </c>
      <c r="W1708" s="271"/>
      <c r="X1708" s="271">
        <f t="shared" ca="1" si="175"/>
        <v>0</v>
      </c>
      <c r="Y1708" s="271"/>
      <c r="Z1708" s="271"/>
      <c r="AB1708" s="273" t="str">
        <f t="shared" si="176"/>
        <v/>
      </c>
    </row>
    <row r="1709" spans="1:28" s="272" customFormat="1" ht="20">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174"/>
        <v/>
      </c>
      <c r="T1709" s="222" t="str">
        <f ca="1">IF(B1709="","",IF(ISERROR(MATCH($J1709,SorP!$B$1:$B$6230,0)),"",INDIRECT("'SorP'!$A$"&amp;MATCH($J1709,SorP!$B$1:$B$6230,0))))</f>
        <v/>
      </c>
      <c r="U1709" s="238"/>
      <c r="V1709" s="270" t="e">
        <f>IF(C1709="",NA(),MATCH($B1709&amp;$C1709,'Smelter Look-up'!$J:$J,0))</f>
        <v>#N/A</v>
      </c>
      <c r="W1709" s="271"/>
      <c r="X1709" s="271">
        <f t="shared" ca="1" si="175"/>
        <v>0</v>
      </c>
      <c r="Y1709" s="271"/>
      <c r="Z1709" s="271"/>
      <c r="AB1709" s="273" t="str">
        <f t="shared" si="176"/>
        <v/>
      </c>
    </row>
    <row r="1710" spans="1:28" s="272" customFormat="1" ht="20">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174"/>
        <v/>
      </c>
      <c r="T1710" s="222" t="str">
        <f ca="1">IF(B1710="","",IF(ISERROR(MATCH($J1710,SorP!$B$1:$B$6230,0)),"",INDIRECT("'SorP'!$A$"&amp;MATCH($J1710,SorP!$B$1:$B$6230,0))))</f>
        <v/>
      </c>
      <c r="U1710" s="238"/>
      <c r="V1710" s="270" t="e">
        <f>IF(C1710="",NA(),MATCH($B1710&amp;$C1710,'Smelter Look-up'!$J:$J,0))</f>
        <v>#N/A</v>
      </c>
      <c r="W1710" s="271"/>
      <c r="X1710" s="271">
        <f t="shared" ca="1" si="175"/>
        <v>0</v>
      </c>
      <c r="Y1710" s="271"/>
      <c r="Z1710" s="271"/>
      <c r="AB1710" s="273" t="str">
        <f t="shared" si="176"/>
        <v/>
      </c>
    </row>
    <row r="1711" spans="1:28" s="272" customFormat="1" ht="20">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174"/>
        <v/>
      </c>
      <c r="T1711" s="222" t="str">
        <f ca="1">IF(B1711="","",IF(ISERROR(MATCH($J1711,SorP!$B$1:$B$6230,0)),"",INDIRECT("'SorP'!$A$"&amp;MATCH($J1711,SorP!$B$1:$B$6230,0))))</f>
        <v/>
      </c>
      <c r="U1711" s="238"/>
      <c r="V1711" s="270" t="e">
        <f>IF(C1711="",NA(),MATCH($B1711&amp;$C1711,'Smelter Look-up'!$J:$J,0))</f>
        <v>#N/A</v>
      </c>
      <c r="W1711" s="271"/>
      <c r="X1711" s="271">
        <f t="shared" ca="1" si="175"/>
        <v>0</v>
      </c>
      <c r="Y1711" s="271"/>
      <c r="Z1711" s="271"/>
      <c r="AB1711" s="273" t="str">
        <f t="shared" si="176"/>
        <v/>
      </c>
    </row>
    <row r="1712" spans="1:28" s="272" customFormat="1" ht="20">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174"/>
        <v/>
      </c>
      <c r="T1712" s="222" t="str">
        <f ca="1">IF(B1712="","",IF(ISERROR(MATCH($J1712,SorP!$B$1:$B$6230,0)),"",INDIRECT("'SorP'!$A$"&amp;MATCH($J1712,SorP!$B$1:$B$6230,0))))</f>
        <v/>
      </c>
      <c r="U1712" s="238"/>
      <c r="V1712" s="270" t="e">
        <f>IF(C1712="",NA(),MATCH($B1712&amp;$C1712,'Smelter Look-up'!$J:$J,0))</f>
        <v>#N/A</v>
      </c>
      <c r="W1712" s="271"/>
      <c r="X1712" s="271">
        <f t="shared" ca="1" si="175"/>
        <v>0</v>
      </c>
      <c r="Y1712" s="271"/>
      <c r="Z1712" s="271"/>
      <c r="AB1712" s="273" t="str">
        <f t="shared" si="176"/>
        <v/>
      </c>
    </row>
    <row r="1713" spans="1:28" s="272" customFormat="1" ht="20">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174"/>
        <v/>
      </c>
      <c r="T1713" s="222" t="str">
        <f ca="1">IF(B1713="","",IF(ISERROR(MATCH($J1713,SorP!$B$1:$B$6230,0)),"",INDIRECT("'SorP'!$A$"&amp;MATCH($J1713,SorP!$B$1:$B$6230,0))))</f>
        <v/>
      </c>
      <c r="U1713" s="238"/>
      <c r="V1713" s="270" t="e">
        <f>IF(C1713="",NA(),MATCH($B1713&amp;$C1713,'Smelter Look-up'!$J:$J,0))</f>
        <v>#N/A</v>
      </c>
      <c r="W1713" s="271"/>
      <c r="X1713" s="271">
        <f t="shared" ca="1" si="175"/>
        <v>0</v>
      </c>
      <c r="Y1713" s="271"/>
      <c r="Z1713" s="271"/>
      <c r="AB1713" s="273" t="str">
        <f t="shared" si="176"/>
        <v/>
      </c>
    </row>
    <row r="1714" spans="1:28" s="272" customFormat="1" ht="20">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174"/>
        <v/>
      </c>
      <c r="T1714" s="222" t="str">
        <f ca="1">IF(B1714="","",IF(ISERROR(MATCH($J1714,SorP!$B$1:$B$6230,0)),"",INDIRECT("'SorP'!$A$"&amp;MATCH($J1714,SorP!$B$1:$B$6230,0))))</f>
        <v/>
      </c>
      <c r="U1714" s="238"/>
      <c r="V1714" s="270" t="e">
        <f>IF(C1714="",NA(),MATCH($B1714&amp;$C1714,'Smelter Look-up'!$J:$J,0))</f>
        <v>#N/A</v>
      </c>
      <c r="W1714" s="271"/>
      <c r="X1714" s="271">
        <f t="shared" ca="1" si="175"/>
        <v>0</v>
      </c>
      <c r="Y1714" s="271"/>
      <c r="Z1714" s="271"/>
      <c r="AB1714" s="273" t="str">
        <f t="shared" si="176"/>
        <v/>
      </c>
    </row>
    <row r="1715" spans="1:28" s="272" customFormat="1" ht="20">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174"/>
        <v/>
      </c>
      <c r="T1715" s="222" t="str">
        <f ca="1">IF(B1715="","",IF(ISERROR(MATCH($J1715,SorP!$B$1:$B$6230,0)),"",INDIRECT("'SorP'!$A$"&amp;MATCH($J1715,SorP!$B$1:$B$6230,0))))</f>
        <v/>
      </c>
      <c r="U1715" s="238"/>
      <c r="V1715" s="270" t="e">
        <f>IF(C1715="",NA(),MATCH($B1715&amp;$C1715,'Smelter Look-up'!$J:$J,0))</f>
        <v>#N/A</v>
      </c>
      <c r="W1715" s="271"/>
      <c r="X1715" s="271">
        <f t="shared" ca="1" si="175"/>
        <v>0</v>
      </c>
      <c r="Y1715" s="271"/>
      <c r="Z1715" s="271"/>
      <c r="AB1715" s="273" t="str">
        <f t="shared" si="176"/>
        <v/>
      </c>
    </row>
    <row r="1716" spans="1:28" s="272" customFormat="1" ht="20">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174"/>
        <v/>
      </c>
      <c r="T1716" s="222" t="str">
        <f ca="1">IF(B1716="","",IF(ISERROR(MATCH($J1716,SorP!$B$1:$B$6230,0)),"",INDIRECT("'SorP'!$A$"&amp;MATCH($J1716,SorP!$B$1:$B$6230,0))))</f>
        <v/>
      </c>
      <c r="U1716" s="238"/>
      <c r="V1716" s="270" t="e">
        <f>IF(C1716="",NA(),MATCH($B1716&amp;$C1716,'Smelter Look-up'!$J:$J,0))</f>
        <v>#N/A</v>
      </c>
      <c r="W1716" s="271"/>
      <c r="X1716" s="271">
        <f t="shared" ca="1" si="175"/>
        <v>0</v>
      </c>
      <c r="Y1716" s="271"/>
      <c r="Z1716" s="271"/>
      <c r="AB1716" s="273" t="str">
        <f t="shared" si="176"/>
        <v/>
      </c>
    </row>
    <row r="1717" spans="1:28" s="272" customFormat="1" ht="20">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174"/>
        <v/>
      </c>
      <c r="T1717" s="222" t="str">
        <f ca="1">IF(B1717="","",IF(ISERROR(MATCH($J1717,SorP!$B$1:$B$6230,0)),"",INDIRECT("'SorP'!$A$"&amp;MATCH($J1717,SorP!$B$1:$B$6230,0))))</f>
        <v/>
      </c>
      <c r="U1717" s="238"/>
      <c r="V1717" s="270" t="e">
        <f>IF(C1717="",NA(),MATCH($B1717&amp;$C1717,'Smelter Look-up'!$J:$J,0))</f>
        <v>#N/A</v>
      </c>
      <c r="W1717" s="271"/>
      <c r="X1717" s="271">
        <f t="shared" ca="1" si="175"/>
        <v>0</v>
      </c>
      <c r="Y1717" s="271"/>
      <c r="Z1717" s="271"/>
      <c r="AB1717" s="273" t="str">
        <f t="shared" si="176"/>
        <v/>
      </c>
    </row>
    <row r="1718" spans="1:28" s="272" customFormat="1" ht="20">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174"/>
        <v/>
      </c>
      <c r="T1718" s="222" t="str">
        <f ca="1">IF(B1718="","",IF(ISERROR(MATCH($J1718,SorP!$B$1:$B$6230,0)),"",INDIRECT("'SorP'!$A$"&amp;MATCH($J1718,SorP!$B$1:$B$6230,0))))</f>
        <v/>
      </c>
      <c r="U1718" s="238"/>
      <c r="V1718" s="270" t="e">
        <f>IF(C1718="",NA(),MATCH($B1718&amp;$C1718,'Smelter Look-up'!$J:$J,0))</f>
        <v>#N/A</v>
      </c>
      <c r="W1718" s="271"/>
      <c r="X1718" s="271">
        <f t="shared" ca="1" si="175"/>
        <v>0</v>
      </c>
      <c r="Y1718" s="271"/>
      <c r="Z1718" s="271"/>
      <c r="AB1718" s="273" t="str">
        <f t="shared" si="176"/>
        <v/>
      </c>
    </row>
    <row r="1719" spans="1:28" s="272" customFormat="1" ht="20">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174"/>
        <v/>
      </c>
      <c r="T1719" s="222" t="str">
        <f ca="1">IF(B1719="","",IF(ISERROR(MATCH($J1719,SorP!$B$1:$B$6230,0)),"",INDIRECT("'SorP'!$A$"&amp;MATCH($J1719,SorP!$B$1:$B$6230,0))))</f>
        <v/>
      </c>
      <c r="U1719" s="238"/>
      <c r="V1719" s="270" t="e">
        <f>IF(C1719="",NA(),MATCH($B1719&amp;$C1719,'Smelter Look-up'!$J:$J,0))</f>
        <v>#N/A</v>
      </c>
      <c r="W1719" s="271"/>
      <c r="X1719" s="271">
        <f t="shared" ca="1" si="175"/>
        <v>0</v>
      </c>
      <c r="Y1719" s="271"/>
      <c r="Z1719" s="271"/>
      <c r="AB1719" s="273" t="str">
        <f t="shared" si="176"/>
        <v/>
      </c>
    </row>
    <row r="1720" spans="1:28" s="272" customFormat="1" ht="20">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174"/>
        <v/>
      </c>
      <c r="T1720" s="222" t="str">
        <f ca="1">IF(B1720="","",IF(ISERROR(MATCH($J1720,SorP!$B$1:$B$6230,0)),"",INDIRECT("'SorP'!$A$"&amp;MATCH($J1720,SorP!$B$1:$B$6230,0))))</f>
        <v/>
      </c>
      <c r="U1720" s="238"/>
      <c r="V1720" s="270" t="e">
        <f>IF(C1720="",NA(),MATCH($B1720&amp;$C1720,'Smelter Look-up'!$J:$J,0))</f>
        <v>#N/A</v>
      </c>
      <c r="W1720" s="271"/>
      <c r="X1720" s="271">
        <f t="shared" ca="1" si="175"/>
        <v>0</v>
      </c>
      <c r="Y1720" s="271"/>
      <c r="Z1720" s="271"/>
      <c r="AB1720" s="273" t="str">
        <f t="shared" si="176"/>
        <v/>
      </c>
    </row>
    <row r="1721" spans="1:28" s="272" customFormat="1" ht="20">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174"/>
        <v/>
      </c>
      <c r="T1721" s="222" t="str">
        <f ca="1">IF(B1721="","",IF(ISERROR(MATCH($J1721,SorP!$B$1:$B$6230,0)),"",INDIRECT("'SorP'!$A$"&amp;MATCH($J1721,SorP!$B$1:$B$6230,0))))</f>
        <v/>
      </c>
      <c r="U1721" s="238"/>
      <c r="V1721" s="270" t="e">
        <f>IF(C1721="",NA(),MATCH($B1721&amp;$C1721,'Smelter Look-up'!$J:$J,0))</f>
        <v>#N/A</v>
      </c>
      <c r="W1721" s="271"/>
      <c r="X1721" s="271">
        <f t="shared" ca="1" si="175"/>
        <v>0</v>
      </c>
      <c r="Y1721" s="271"/>
      <c r="Z1721" s="271"/>
      <c r="AB1721" s="273" t="str">
        <f t="shared" si="176"/>
        <v/>
      </c>
    </row>
    <row r="1722" spans="1:28" s="272" customFormat="1" ht="20">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ref="S1722" ca="1" si="177">IF(B1722="","",IF(ISERROR(MATCH($E1722,CL,0)),"Unknown",INDIRECT("'C'!$A$"&amp;MATCH($E1722,CL,0)+1)))</f>
        <v/>
      </c>
      <c r="T1722" s="222" t="str">
        <f ca="1">IF(B1722="","",IF(ISERROR(MATCH($J1722,SorP!$B$1:$B$6230,0)),"",INDIRECT("'SorP'!$A$"&amp;MATCH($J1722,SorP!$B$1:$B$6230,0))))</f>
        <v/>
      </c>
      <c r="U1722" s="238"/>
      <c r="V1722" s="270" t="e">
        <f>IF(C1722="",NA(),MATCH($B1722&amp;$C1722,'Smelter Look-up'!$J:$J,0))</f>
        <v>#N/A</v>
      </c>
      <c r="W1722" s="271"/>
      <c r="X1722" s="271">
        <f t="shared" ref="X1722" ca="1" si="178">IF(AND(C1722="Smelter not listed",OR(LEN(D1722)=0,LEN(E1722)=0)),1,0)</f>
        <v>0</v>
      </c>
      <c r="Y1722" s="271"/>
      <c r="Z1722" s="271"/>
      <c r="AB1722" s="273" t="str">
        <f t="shared" ref="AB1722" si="179">B1722&amp;C1722</f>
        <v/>
      </c>
    </row>
    <row r="1723" spans="1:28" s="272" customFormat="1" ht="20">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ref="S1723:S1754" ca="1" si="180">IF(B1723="","",IF(ISERROR(MATCH($E1723,CL,0)),"Unknown",INDIRECT("'C'!$A$"&amp;MATCH($E1723,CL,0)+1)))</f>
        <v/>
      </c>
      <c r="T1723" s="222" t="str">
        <f ca="1">IF(B1723="","",IF(ISERROR(MATCH($J1723,SorP!$B$1:$B$6230,0)),"",INDIRECT("'SorP'!$A$"&amp;MATCH($J1723,SorP!$B$1:$B$6230,0))))</f>
        <v/>
      </c>
      <c r="U1723" s="238"/>
      <c r="V1723" s="270" t="e">
        <f>IF(C1723="",NA(),MATCH($B1723&amp;$C1723,'Smelter Look-up'!$J:$J,0))</f>
        <v>#N/A</v>
      </c>
      <c r="W1723" s="271"/>
      <c r="X1723" s="271">
        <f t="shared" ref="X1723:X1754" ca="1" si="181">IF(AND(C1723="Smelter not listed",OR(LEN(D1723)=0,LEN(E1723)=0)),1,0)</f>
        <v>0</v>
      </c>
      <c r="Y1723" s="271"/>
      <c r="Z1723" s="271"/>
      <c r="AB1723" s="273" t="str">
        <f t="shared" ref="AB1723:AB1754" si="182">B1723&amp;C1723</f>
        <v/>
      </c>
    </row>
    <row r="1724" spans="1:28" s="272" customFormat="1" ht="20">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ca="1" si="180"/>
        <v/>
      </c>
      <c r="T1724" s="222" t="str">
        <f ca="1">IF(B1724="","",IF(ISERROR(MATCH($J1724,SorP!$B$1:$B$6230,0)),"",INDIRECT("'SorP'!$A$"&amp;MATCH($J1724,SorP!$B$1:$B$6230,0))))</f>
        <v/>
      </c>
      <c r="U1724" s="238"/>
      <c r="V1724" s="270" t="e">
        <f>IF(C1724="",NA(),MATCH($B1724&amp;$C1724,'Smelter Look-up'!$J:$J,0))</f>
        <v>#N/A</v>
      </c>
      <c r="W1724" s="271"/>
      <c r="X1724" s="271">
        <f t="shared" ca="1" si="181"/>
        <v>0</v>
      </c>
      <c r="Y1724" s="271"/>
      <c r="Z1724" s="271"/>
      <c r="AB1724" s="273" t="str">
        <f t="shared" si="182"/>
        <v/>
      </c>
    </row>
    <row r="1725" spans="1:28" s="272" customFormat="1" ht="20">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180"/>
        <v/>
      </c>
      <c r="T1725" s="222" t="str">
        <f ca="1">IF(B1725="","",IF(ISERROR(MATCH($J1725,SorP!$B$1:$B$6230,0)),"",INDIRECT("'SorP'!$A$"&amp;MATCH($J1725,SorP!$B$1:$B$6230,0))))</f>
        <v/>
      </c>
      <c r="U1725" s="238"/>
      <c r="V1725" s="270" t="e">
        <f>IF(C1725="",NA(),MATCH($B1725&amp;$C1725,'Smelter Look-up'!$J:$J,0))</f>
        <v>#N/A</v>
      </c>
      <c r="W1725" s="271"/>
      <c r="X1725" s="271">
        <f t="shared" ca="1" si="181"/>
        <v>0</v>
      </c>
      <c r="Y1725" s="271"/>
      <c r="Z1725" s="271"/>
      <c r="AB1725" s="273" t="str">
        <f t="shared" si="182"/>
        <v/>
      </c>
    </row>
    <row r="1726" spans="1:28" s="272" customFormat="1" ht="20">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180"/>
        <v/>
      </c>
      <c r="T1726" s="222" t="str">
        <f ca="1">IF(B1726="","",IF(ISERROR(MATCH($J1726,SorP!$B$1:$B$6230,0)),"",INDIRECT("'SorP'!$A$"&amp;MATCH($J1726,SorP!$B$1:$B$6230,0))))</f>
        <v/>
      </c>
      <c r="U1726" s="238"/>
      <c r="V1726" s="270" t="e">
        <f>IF(C1726="",NA(),MATCH($B1726&amp;$C1726,'Smelter Look-up'!$J:$J,0))</f>
        <v>#N/A</v>
      </c>
      <c r="W1726" s="271"/>
      <c r="X1726" s="271">
        <f t="shared" ca="1" si="181"/>
        <v>0</v>
      </c>
      <c r="Y1726" s="271"/>
      <c r="Z1726" s="271"/>
      <c r="AB1726" s="273" t="str">
        <f t="shared" si="182"/>
        <v/>
      </c>
    </row>
    <row r="1727" spans="1:28" s="272" customFormat="1" ht="20">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180"/>
        <v/>
      </c>
      <c r="T1727" s="222" t="str">
        <f ca="1">IF(B1727="","",IF(ISERROR(MATCH($J1727,SorP!$B$1:$B$6230,0)),"",INDIRECT("'SorP'!$A$"&amp;MATCH($J1727,SorP!$B$1:$B$6230,0))))</f>
        <v/>
      </c>
      <c r="U1727" s="238"/>
      <c r="V1727" s="270" t="e">
        <f>IF(C1727="",NA(),MATCH($B1727&amp;$C1727,'Smelter Look-up'!$J:$J,0))</f>
        <v>#N/A</v>
      </c>
      <c r="W1727" s="271"/>
      <c r="X1727" s="271">
        <f t="shared" ca="1" si="181"/>
        <v>0</v>
      </c>
      <c r="Y1727" s="271"/>
      <c r="Z1727" s="271"/>
      <c r="AB1727" s="273" t="str">
        <f t="shared" si="182"/>
        <v/>
      </c>
    </row>
    <row r="1728" spans="1:28" s="272" customFormat="1" ht="20">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180"/>
        <v/>
      </c>
      <c r="T1728" s="222" t="str">
        <f ca="1">IF(B1728="","",IF(ISERROR(MATCH($J1728,SorP!$B$1:$B$6230,0)),"",INDIRECT("'SorP'!$A$"&amp;MATCH($J1728,SorP!$B$1:$B$6230,0))))</f>
        <v/>
      </c>
      <c r="U1728" s="238"/>
      <c r="V1728" s="270" t="e">
        <f>IF(C1728="",NA(),MATCH($B1728&amp;$C1728,'Smelter Look-up'!$J:$J,0))</f>
        <v>#N/A</v>
      </c>
      <c r="W1728" s="271"/>
      <c r="X1728" s="271">
        <f t="shared" ca="1" si="181"/>
        <v>0</v>
      </c>
      <c r="Y1728" s="271"/>
      <c r="Z1728" s="271"/>
      <c r="AB1728" s="273" t="str">
        <f t="shared" si="182"/>
        <v/>
      </c>
    </row>
    <row r="1729" spans="1:28" s="272" customFormat="1" ht="20">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180"/>
        <v/>
      </c>
      <c r="T1729" s="222" t="str">
        <f ca="1">IF(B1729="","",IF(ISERROR(MATCH($J1729,SorP!$B$1:$B$6230,0)),"",INDIRECT("'SorP'!$A$"&amp;MATCH($J1729,SorP!$B$1:$B$6230,0))))</f>
        <v/>
      </c>
      <c r="U1729" s="238"/>
      <c r="V1729" s="270" t="e">
        <f>IF(C1729="",NA(),MATCH($B1729&amp;$C1729,'Smelter Look-up'!$J:$J,0))</f>
        <v>#N/A</v>
      </c>
      <c r="W1729" s="271"/>
      <c r="X1729" s="271">
        <f t="shared" ca="1" si="181"/>
        <v>0</v>
      </c>
      <c r="Y1729" s="271"/>
      <c r="Z1729" s="271"/>
      <c r="AB1729" s="273" t="str">
        <f t="shared" si="182"/>
        <v/>
      </c>
    </row>
    <row r="1730" spans="1:28" s="272" customFormat="1" ht="20">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180"/>
        <v/>
      </c>
      <c r="T1730" s="222" t="str">
        <f ca="1">IF(B1730="","",IF(ISERROR(MATCH($J1730,SorP!$B$1:$B$6230,0)),"",INDIRECT("'SorP'!$A$"&amp;MATCH($J1730,SorP!$B$1:$B$6230,0))))</f>
        <v/>
      </c>
      <c r="U1730" s="238"/>
      <c r="V1730" s="270" t="e">
        <f>IF(C1730="",NA(),MATCH($B1730&amp;$C1730,'Smelter Look-up'!$J:$J,0))</f>
        <v>#N/A</v>
      </c>
      <c r="W1730" s="271"/>
      <c r="X1730" s="271">
        <f t="shared" ca="1" si="181"/>
        <v>0</v>
      </c>
      <c r="Y1730" s="271"/>
      <c r="Z1730" s="271"/>
      <c r="AB1730" s="273" t="str">
        <f t="shared" si="182"/>
        <v/>
      </c>
    </row>
    <row r="1731" spans="1:28" s="272" customFormat="1" ht="20">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180"/>
        <v/>
      </c>
      <c r="T1731" s="222" t="str">
        <f ca="1">IF(B1731="","",IF(ISERROR(MATCH($J1731,SorP!$B$1:$B$6230,0)),"",INDIRECT("'SorP'!$A$"&amp;MATCH($J1731,SorP!$B$1:$B$6230,0))))</f>
        <v/>
      </c>
      <c r="U1731" s="238"/>
      <c r="V1731" s="270" t="e">
        <f>IF(C1731="",NA(),MATCH($B1731&amp;$C1731,'Smelter Look-up'!$J:$J,0))</f>
        <v>#N/A</v>
      </c>
      <c r="W1731" s="271"/>
      <c r="X1731" s="271">
        <f t="shared" ca="1" si="181"/>
        <v>0</v>
      </c>
      <c r="Y1731" s="271"/>
      <c r="Z1731" s="271"/>
      <c r="AB1731" s="273" t="str">
        <f t="shared" si="182"/>
        <v/>
      </c>
    </row>
    <row r="1732" spans="1:28" s="272" customFormat="1" ht="20">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180"/>
        <v/>
      </c>
      <c r="T1732" s="222" t="str">
        <f ca="1">IF(B1732="","",IF(ISERROR(MATCH($J1732,SorP!$B$1:$B$6230,0)),"",INDIRECT("'SorP'!$A$"&amp;MATCH($J1732,SorP!$B$1:$B$6230,0))))</f>
        <v/>
      </c>
      <c r="U1732" s="238"/>
      <c r="V1732" s="270" t="e">
        <f>IF(C1732="",NA(),MATCH($B1732&amp;$C1732,'Smelter Look-up'!$J:$J,0))</f>
        <v>#N/A</v>
      </c>
      <c r="W1732" s="271"/>
      <c r="X1732" s="271">
        <f t="shared" ca="1" si="181"/>
        <v>0</v>
      </c>
      <c r="Y1732" s="271"/>
      <c r="Z1732" s="271"/>
      <c r="AB1732" s="273" t="str">
        <f t="shared" si="182"/>
        <v/>
      </c>
    </row>
    <row r="1733" spans="1:28" s="272" customFormat="1" ht="20">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180"/>
        <v/>
      </c>
      <c r="T1733" s="222" t="str">
        <f ca="1">IF(B1733="","",IF(ISERROR(MATCH($J1733,SorP!$B$1:$B$6230,0)),"",INDIRECT("'SorP'!$A$"&amp;MATCH($J1733,SorP!$B$1:$B$6230,0))))</f>
        <v/>
      </c>
      <c r="U1733" s="238"/>
      <c r="V1733" s="270" t="e">
        <f>IF(C1733="",NA(),MATCH($B1733&amp;$C1733,'Smelter Look-up'!$J:$J,0))</f>
        <v>#N/A</v>
      </c>
      <c r="W1733" s="271"/>
      <c r="X1733" s="271">
        <f t="shared" ca="1" si="181"/>
        <v>0</v>
      </c>
      <c r="Y1733" s="271"/>
      <c r="Z1733" s="271"/>
      <c r="AB1733" s="273" t="str">
        <f t="shared" si="182"/>
        <v/>
      </c>
    </row>
    <row r="1734" spans="1:28" s="272" customFormat="1" ht="20">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180"/>
        <v/>
      </c>
      <c r="T1734" s="222" t="str">
        <f ca="1">IF(B1734="","",IF(ISERROR(MATCH($J1734,SorP!$B$1:$B$6230,0)),"",INDIRECT("'SorP'!$A$"&amp;MATCH($J1734,SorP!$B$1:$B$6230,0))))</f>
        <v/>
      </c>
      <c r="U1734" s="238"/>
      <c r="V1734" s="270" t="e">
        <f>IF(C1734="",NA(),MATCH($B1734&amp;$C1734,'Smelter Look-up'!$J:$J,0))</f>
        <v>#N/A</v>
      </c>
      <c r="W1734" s="271"/>
      <c r="X1734" s="271">
        <f t="shared" ca="1" si="181"/>
        <v>0</v>
      </c>
      <c r="Y1734" s="271"/>
      <c r="Z1734" s="271"/>
      <c r="AB1734" s="273" t="str">
        <f t="shared" si="182"/>
        <v/>
      </c>
    </row>
    <row r="1735" spans="1:28" s="272" customFormat="1" ht="20">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180"/>
        <v/>
      </c>
      <c r="T1735" s="222" t="str">
        <f ca="1">IF(B1735="","",IF(ISERROR(MATCH($J1735,SorP!$B$1:$B$6230,0)),"",INDIRECT("'SorP'!$A$"&amp;MATCH($J1735,SorP!$B$1:$B$6230,0))))</f>
        <v/>
      </c>
      <c r="U1735" s="238"/>
      <c r="V1735" s="270" t="e">
        <f>IF(C1735="",NA(),MATCH($B1735&amp;$C1735,'Smelter Look-up'!$J:$J,0))</f>
        <v>#N/A</v>
      </c>
      <c r="W1735" s="271"/>
      <c r="X1735" s="271">
        <f t="shared" ca="1" si="181"/>
        <v>0</v>
      </c>
      <c r="Y1735" s="271"/>
      <c r="Z1735" s="271"/>
      <c r="AB1735" s="273" t="str">
        <f t="shared" si="182"/>
        <v/>
      </c>
    </row>
    <row r="1736" spans="1:28" s="272" customFormat="1" ht="20">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180"/>
        <v/>
      </c>
      <c r="T1736" s="222" t="str">
        <f ca="1">IF(B1736="","",IF(ISERROR(MATCH($J1736,SorP!$B$1:$B$6230,0)),"",INDIRECT("'SorP'!$A$"&amp;MATCH($J1736,SorP!$B$1:$B$6230,0))))</f>
        <v/>
      </c>
      <c r="U1736" s="238"/>
      <c r="V1736" s="270" t="e">
        <f>IF(C1736="",NA(),MATCH($B1736&amp;$C1736,'Smelter Look-up'!$J:$J,0))</f>
        <v>#N/A</v>
      </c>
      <c r="W1736" s="271"/>
      <c r="X1736" s="271">
        <f t="shared" ca="1" si="181"/>
        <v>0</v>
      </c>
      <c r="Y1736" s="271"/>
      <c r="Z1736" s="271"/>
      <c r="AB1736" s="273" t="str">
        <f t="shared" si="182"/>
        <v/>
      </c>
    </row>
    <row r="1737" spans="1:28" s="272" customFormat="1" ht="20">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180"/>
        <v/>
      </c>
      <c r="T1737" s="222" t="str">
        <f ca="1">IF(B1737="","",IF(ISERROR(MATCH($J1737,SorP!$B$1:$B$6230,0)),"",INDIRECT("'SorP'!$A$"&amp;MATCH($J1737,SorP!$B$1:$B$6230,0))))</f>
        <v/>
      </c>
      <c r="U1737" s="238"/>
      <c r="V1737" s="270" t="e">
        <f>IF(C1737="",NA(),MATCH($B1737&amp;$C1737,'Smelter Look-up'!$J:$J,0))</f>
        <v>#N/A</v>
      </c>
      <c r="W1737" s="271"/>
      <c r="X1737" s="271">
        <f t="shared" ca="1" si="181"/>
        <v>0</v>
      </c>
      <c r="Y1737" s="271"/>
      <c r="Z1737" s="271"/>
      <c r="AB1737" s="273" t="str">
        <f t="shared" si="182"/>
        <v/>
      </c>
    </row>
    <row r="1738" spans="1:28" s="272" customFormat="1" ht="20">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180"/>
        <v/>
      </c>
      <c r="T1738" s="222" t="str">
        <f ca="1">IF(B1738="","",IF(ISERROR(MATCH($J1738,SorP!$B$1:$B$6230,0)),"",INDIRECT("'SorP'!$A$"&amp;MATCH($J1738,SorP!$B$1:$B$6230,0))))</f>
        <v/>
      </c>
      <c r="U1738" s="238"/>
      <c r="V1738" s="270" t="e">
        <f>IF(C1738="",NA(),MATCH($B1738&amp;$C1738,'Smelter Look-up'!$J:$J,0))</f>
        <v>#N/A</v>
      </c>
      <c r="W1738" s="271"/>
      <c r="X1738" s="271">
        <f t="shared" ca="1" si="181"/>
        <v>0</v>
      </c>
      <c r="Y1738" s="271"/>
      <c r="Z1738" s="271"/>
      <c r="AB1738" s="273" t="str">
        <f t="shared" si="182"/>
        <v/>
      </c>
    </row>
    <row r="1739" spans="1:28" s="272" customFormat="1" ht="20">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180"/>
        <v/>
      </c>
      <c r="T1739" s="222" t="str">
        <f ca="1">IF(B1739="","",IF(ISERROR(MATCH($J1739,SorP!$B$1:$B$6230,0)),"",INDIRECT("'SorP'!$A$"&amp;MATCH($J1739,SorP!$B$1:$B$6230,0))))</f>
        <v/>
      </c>
      <c r="U1739" s="238"/>
      <c r="V1739" s="270" t="e">
        <f>IF(C1739="",NA(),MATCH($B1739&amp;$C1739,'Smelter Look-up'!$J:$J,0))</f>
        <v>#N/A</v>
      </c>
      <c r="W1739" s="271"/>
      <c r="X1739" s="271">
        <f t="shared" ca="1" si="181"/>
        <v>0</v>
      </c>
      <c r="Y1739" s="271"/>
      <c r="Z1739" s="271"/>
      <c r="AB1739" s="273" t="str">
        <f t="shared" si="182"/>
        <v/>
      </c>
    </row>
    <row r="1740" spans="1:28" s="272" customFormat="1" ht="20">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180"/>
        <v/>
      </c>
      <c r="T1740" s="222" t="str">
        <f ca="1">IF(B1740="","",IF(ISERROR(MATCH($J1740,SorP!$B$1:$B$6230,0)),"",INDIRECT("'SorP'!$A$"&amp;MATCH($J1740,SorP!$B$1:$B$6230,0))))</f>
        <v/>
      </c>
      <c r="U1740" s="238"/>
      <c r="V1740" s="270" t="e">
        <f>IF(C1740="",NA(),MATCH($B1740&amp;$C1740,'Smelter Look-up'!$J:$J,0))</f>
        <v>#N/A</v>
      </c>
      <c r="W1740" s="271"/>
      <c r="X1740" s="271">
        <f t="shared" ca="1" si="181"/>
        <v>0</v>
      </c>
      <c r="Y1740" s="271"/>
      <c r="Z1740" s="271"/>
      <c r="AB1740" s="273" t="str">
        <f t="shared" si="182"/>
        <v/>
      </c>
    </row>
    <row r="1741" spans="1:28" s="272" customFormat="1" ht="20">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180"/>
        <v/>
      </c>
      <c r="T1741" s="222" t="str">
        <f ca="1">IF(B1741="","",IF(ISERROR(MATCH($J1741,SorP!$B$1:$B$6230,0)),"",INDIRECT("'SorP'!$A$"&amp;MATCH($J1741,SorP!$B$1:$B$6230,0))))</f>
        <v/>
      </c>
      <c r="U1741" s="238"/>
      <c r="V1741" s="270" t="e">
        <f>IF(C1741="",NA(),MATCH($B1741&amp;$C1741,'Smelter Look-up'!$J:$J,0))</f>
        <v>#N/A</v>
      </c>
      <c r="W1741" s="271"/>
      <c r="X1741" s="271">
        <f t="shared" ca="1" si="181"/>
        <v>0</v>
      </c>
      <c r="Y1741" s="271"/>
      <c r="Z1741" s="271"/>
      <c r="AB1741" s="273" t="str">
        <f t="shared" si="182"/>
        <v/>
      </c>
    </row>
    <row r="1742" spans="1:28" s="272" customFormat="1" ht="20">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180"/>
        <v/>
      </c>
      <c r="T1742" s="222" t="str">
        <f ca="1">IF(B1742="","",IF(ISERROR(MATCH($J1742,SorP!$B$1:$B$6230,0)),"",INDIRECT("'SorP'!$A$"&amp;MATCH($J1742,SorP!$B$1:$B$6230,0))))</f>
        <v/>
      </c>
      <c r="U1742" s="238"/>
      <c r="V1742" s="270" t="e">
        <f>IF(C1742="",NA(),MATCH($B1742&amp;$C1742,'Smelter Look-up'!$J:$J,0))</f>
        <v>#N/A</v>
      </c>
      <c r="W1742" s="271"/>
      <c r="X1742" s="271">
        <f t="shared" ca="1" si="181"/>
        <v>0</v>
      </c>
      <c r="Y1742" s="271"/>
      <c r="Z1742" s="271"/>
      <c r="AB1742" s="273" t="str">
        <f t="shared" si="182"/>
        <v/>
      </c>
    </row>
    <row r="1743" spans="1:28" s="272" customFormat="1" ht="20">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180"/>
        <v/>
      </c>
      <c r="T1743" s="222" t="str">
        <f ca="1">IF(B1743="","",IF(ISERROR(MATCH($J1743,SorP!$B$1:$B$6230,0)),"",INDIRECT("'SorP'!$A$"&amp;MATCH($J1743,SorP!$B$1:$B$6230,0))))</f>
        <v/>
      </c>
      <c r="U1743" s="238"/>
      <c r="V1743" s="270" t="e">
        <f>IF(C1743="",NA(),MATCH($B1743&amp;$C1743,'Smelter Look-up'!$J:$J,0))</f>
        <v>#N/A</v>
      </c>
      <c r="W1743" s="271"/>
      <c r="X1743" s="271">
        <f t="shared" ca="1" si="181"/>
        <v>0</v>
      </c>
      <c r="Y1743" s="271"/>
      <c r="Z1743" s="271"/>
      <c r="AB1743" s="273" t="str">
        <f t="shared" si="182"/>
        <v/>
      </c>
    </row>
    <row r="1744" spans="1:28" s="272" customFormat="1" ht="20">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180"/>
        <v/>
      </c>
      <c r="T1744" s="222" t="str">
        <f ca="1">IF(B1744="","",IF(ISERROR(MATCH($J1744,SorP!$B$1:$B$6230,0)),"",INDIRECT("'SorP'!$A$"&amp;MATCH($J1744,SorP!$B$1:$B$6230,0))))</f>
        <v/>
      </c>
      <c r="U1744" s="238"/>
      <c r="V1744" s="270" t="e">
        <f>IF(C1744="",NA(),MATCH($B1744&amp;$C1744,'Smelter Look-up'!$J:$J,0))</f>
        <v>#N/A</v>
      </c>
      <c r="W1744" s="271"/>
      <c r="X1744" s="271">
        <f t="shared" ca="1" si="181"/>
        <v>0</v>
      </c>
      <c r="Y1744" s="271"/>
      <c r="Z1744" s="271"/>
      <c r="AB1744" s="273" t="str">
        <f t="shared" si="182"/>
        <v/>
      </c>
    </row>
    <row r="1745" spans="1:28" s="272" customFormat="1" ht="20">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180"/>
        <v/>
      </c>
      <c r="T1745" s="222" t="str">
        <f ca="1">IF(B1745="","",IF(ISERROR(MATCH($J1745,SorP!$B$1:$B$6230,0)),"",INDIRECT("'SorP'!$A$"&amp;MATCH($J1745,SorP!$B$1:$B$6230,0))))</f>
        <v/>
      </c>
      <c r="U1745" s="238"/>
      <c r="V1745" s="270" t="e">
        <f>IF(C1745="",NA(),MATCH($B1745&amp;$C1745,'Smelter Look-up'!$J:$J,0))</f>
        <v>#N/A</v>
      </c>
      <c r="W1745" s="271"/>
      <c r="X1745" s="271">
        <f t="shared" ca="1" si="181"/>
        <v>0</v>
      </c>
      <c r="Y1745" s="271"/>
      <c r="Z1745" s="271"/>
      <c r="AB1745" s="273" t="str">
        <f t="shared" si="182"/>
        <v/>
      </c>
    </row>
    <row r="1746" spans="1:28" s="272" customFormat="1" ht="20">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180"/>
        <v/>
      </c>
      <c r="T1746" s="222" t="str">
        <f ca="1">IF(B1746="","",IF(ISERROR(MATCH($J1746,SorP!$B$1:$B$6230,0)),"",INDIRECT("'SorP'!$A$"&amp;MATCH($J1746,SorP!$B$1:$B$6230,0))))</f>
        <v/>
      </c>
      <c r="U1746" s="238"/>
      <c r="V1746" s="270" t="e">
        <f>IF(C1746="",NA(),MATCH($B1746&amp;$C1746,'Smelter Look-up'!$J:$J,0))</f>
        <v>#N/A</v>
      </c>
      <c r="W1746" s="271"/>
      <c r="X1746" s="271">
        <f t="shared" ca="1" si="181"/>
        <v>0</v>
      </c>
      <c r="Y1746" s="271"/>
      <c r="Z1746" s="271"/>
      <c r="AB1746" s="273" t="str">
        <f t="shared" si="182"/>
        <v/>
      </c>
    </row>
    <row r="1747" spans="1:28" s="272" customFormat="1" ht="20">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180"/>
        <v/>
      </c>
      <c r="T1747" s="222" t="str">
        <f ca="1">IF(B1747="","",IF(ISERROR(MATCH($J1747,SorP!$B$1:$B$6230,0)),"",INDIRECT("'SorP'!$A$"&amp;MATCH($J1747,SorP!$B$1:$B$6230,0))))</f>
        <v/>
      </c>
      <c r="U1747" s="238"/>
      <c r="V1747" s="270" t="e">
        <f>IF(C1747="",NA(),MATCH($B1747&amp;$C1747,'Smelter Look-up'!$J:$J,0))</f>
        <v>#N/A</v>
      </c>
      <c r="W1747" s="271"/>
      <c r="X1747" s="271">
        <f t="shared" ca="1" si="181"/>
        <v>0</v>
      </c>
      <c r="Y1747" s="271"/>
      <c r="Z1747" s="271"/>
      <c r="AB1747" s="273" t="str">
        <f t="shared" si="182"/>
        <v/>
      </c>
    </row>
    <row r="1748" spans="1:28" s="272" customFormat="1" ht="20">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180"/>
        <v/>
      </c>
      <c r="T1748" s="222" t="str">
        <f ca="1">IF(B1748="","",IF(ISERROR(MATCH($J1748,SorP!$B$1:$B$6230,0)),"",INDIRECT("'SorP'!$A$"&amp;MATCH($J1748,SorP!$B$1:$B$6230,0))))</f>
        <v/>
      </c>
      <c r="U1748" s="238"/>
      <c r="V1748" s="270" t="e">
        <f>IF(C1748="",NA(),MATCH($B1748&amp;$C1748,'Smelter Look-up'!$J:$J,0))</f>
        <v>#N/A</v>
      </c>
      <c r="W1748" s="271"/>
      <c r="X1748" s="271">
        <f t="shared" ca="1" si="181"/>
        <v>0</v>
      </c>
      <c r="Y1748" s="271"/>
      <c r="Z1748" s="271"/>
      <c r="AB1748" s="273" t="str">
        <f t="shared" si="182"/>
        <v/>
      </c>
    </row>
    <row r="1749" spans="1:28" s="272" customFormat="1" ht="20">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180"/>
        <v/>
      </c>
      <c r="T1749" s="222" t="str">
        <f ca="1">IF(B1749="","",IF(ISERROR(MATCH($J1749,SorP!$B$1:$B$6230,0)),"",INDIRECT("'SorP'!$A$"&amp;MATCH($J1749,SorP!$B$1:$B$6230,0))))</f>
        <v/>
      </c>
      <c r="U1749" s="238"/>
      <c r="V1749" s="270" t="e">
        <f>IF(C1749="",NA(),MATCH($B1749&amp;$C1749,'Smelter Look-up'!$J:$J,0))</f>
        <v>#N/A</v>
      </c>
      <c r="W1749" s="271"/>
      <c r="X1749" s="271">
        <f t="shared" ca="1" si="181"/>
        <v>0</v>
      </c>
      <c r="Y1749" s="271"/>
      <c r="Z1749" s="271"/>
      <c r="AB1749" s="273" t="str">
        <f t="shared" si="182"/>
        <v/>
      </c>
    </row>
    <row r="1750" spans="1:28" s="272" customFormat="1" ht="20">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180"/>
        <v/>
      </c>
      <c r="T1750" s="222" t="str">
        <f ca="1">IF(B1750="","",IF(ISERROR(MATCH($J1750,SorP!$B$1:$B$6230,0)),"",INDIRECT("'SorP'!$A$"&amp;MATCH($J1750,SorP!$B$1:$B$6230,0))))</f>
        <v/>
      </c>
      <c r="U1750" s="238"/>
      <c r="V1750" s="270" t="e">
        <f>IF(C1750="",NA(),MATCH($B1750&amp;$C1750,'Smelter Look-up'!$J:$J,0))</f>
        <v>#N/A</v>
      </c>
      <c r="W1750" s="271"/>
      <c r="X1750" s="271">
        <f t="shared" ca="1" si="181"/>
        <v>0</v>
      </c>
      <c r="Y1750" s="271"/>
      <c r="Z1750" s="271"/>
      <c r="AB1750" s="273" t="str">
        <f t="shared" si="182"/>
        <v/>
      </c>
    </row>
    <row r="1751" spans="1:28" s="272" customFormat="1" ht="20">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180"/>
        <v/>
      </c>
      <c r="T1751" s="222" t="str">
        <f ca="1">IF(B1751="","",IF(ISERROR(MATCH($J1751,SorP!$B$1:$B$6230,0)),"",INDIRECT("'SorP'!$A$"&amp;MATCH($J1751,SorP!$B$1:$B$6230,0))))</f>
        <v/>
      </c>
      <c r="U1751" s="238"/>
      <c r="V1751" s="270" t="e">
        <f>IF(C1751="",NA(),MATCH($B1751&amp;$C1751,'Smelter Look-up'!$J:$J,0))</f>
        <v>#N/A</v>
      </c>
      <c r="W1751" s="271"/>
      <c r="X1751" s="271">
        <f t="shared" ca="1" si="181"/>
        <v>0</v>
      </c>
      <c r="Y1751" s="271"/>
      <c r="Z1751" s="271"/>
      <c r="AB1751" s="273" t="str">
        <f t="shared" si="182"/>
        <v/>
      </c>
    </row>
    <row r="1752" spans="1:28" s="272" customFormat="1" ht="20">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180"/>
        <v/>
      </c>
      <c r="T1752" s="222" t="str">
        <f ca="1">IF(B1752="","",IF(ISERROR(MATCH($J1752,SorP!$B$1:$B$6230,0)),"",INDIRECT("'SorP'!$A$"&amp;MATCH($J1752,SorP!$B$1:$B$6230,0))))</f>
        <v/>
      </c>
      <c r="U1752" s="238"/>
      <c r="V1752" s="270" t="e">
        <f>IF(C1752="",NA(),MATCH($B1752&amp;$C1752,'Smelter Look-up'!$J:$J,0))</f>
        <v>#N/A</v>
      </c>
      <c r="W1752" s="271"/>
      <c r="X1752" s="271">
        <f t="shared" ca="1" si="181"/>
        <v>0</v>
      </c>
      <c r="Y1752" s="271"/>
      <c r="Z1752" s="271"/>
      <c r="AB1752" s="273" t="str">
        <f t="shared" si="182"/>
        <v/>
      </c>
    </row>
    <row r="1753" spans="1:28" s="272" customFormat="1" ht="20">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180"/>
        <v/>
      </c>
      <c r="T1753" s="222" t="str">
        <f ca="1">IF(B1753="","",IF(ISERROR(MATCH($J1753,SorP!$B$1:$B$6230,0)),"",INDIRECT("'SorP'!$A$"&amp;MATCH($J1753,SorP!$B$1:$B$6230,0))))</f>
        <v/>
      </c>
      <c r="U1753" s="238"/>
      <c r="V1753" s="270" t="e">
        <f>IF(C1753="",NA(),MATCH($B1753&amp;$C1753,'Smelter Look-up'!$J:$J,0))</f>
        <v>#N/A</v>
      </c>
      <c r="W1753" s="271"/>
      <c r="X1753" s="271">
        <f t="shared" ca="1" si="181"/>
        <v>0</v>
      </c>
      <c r="Y1753" s="271"/>
      <c r="Z1753" s="271"/>
      <c r="AB1753" s="273" t="str">
        <f t="shared" si="182"/>
        <v/>
      </c>
    </row>
    <row r="1754" spans="1:28" s="272" customFormat="1" ht="20">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180"/>
        <v/>
      </c>
      <c r="T1754" s="222" t="str">
        <f ca="1">IF(B1754="","",IF(ISERROR(MATCH($J1754,SorP!$B$1:$B$6230,0)),"",INDIRECT("'SorP'!$A$"&amp;MATCH($J1754,SorP!$B$1:$B$6230,0))))</f>
        <v/>
      </c>
      <c r="U1754" s="238"/>
      <c r="V1754" s="270" t="e">
        <f>IF(C1754="",NA(),MATCH($B1754&amp;$C1754,'Smelter Look-up'!$J:$J,0))</f>
        <v>#N/A</v>
      </c>
      <c r="W1754" s="271"/>
      <c r="X1754" s="271">
        <f t="shared" ca="1" si="181"/>
        <v>0</v>
      </c>
      <c r="Y1754" s="271"/>
      <c r="Z1754" s="271"/>
      <c r="AB1754" s="273" t="str">
        <f t="shared" si="182"/>
        <v/>
      </c>
    </row>
    <row r="1755" spans="1:28" s="272" customFormat="1" ht="20">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ref="S1755:S1785" ca="1" si="183">IF(B1755="","",IF(ISERROR(MATCH($E1755,CL,0)),"Unknown",INDIRECT("'C'!$A$"&amp;MATCH($E1755,CL,0)+1)))</f>
        <v/>
      </c>
      <c r="T1755" s="222" t="str">
        <f ca="1">IF(B1755="","",IF(ISERROR(MATCH($J1755,SorP!$B$1:$B$6230,0)),"",INDIRECT("'SorP'!$A$"&amp;MATCH($J1755,SorP!$B$1:$B$6230,0))))</f>
        <v/>
      </c>
      <c r="U1755" s="238"/>
      <c r="V1755" s="270" t="e">
        <f>IF(C1755="",NA(),MATCH($B1755&amp;$C1755,'Smelter Look-up'!$J:$J,0))</f>
        <v>#N/A</v>
      </c>
      <c r="W1755" s="271"/>
      <c r="X1755" s="271">
        <f t="shared" ref="X1755:X1785" ca="1" si="184">IF(AND(C1755="Smelter not listed",OR(LEN(D1755)=0,LEN(E1755)=0)),1,0)</f>
        <v>0</v>
      </c>
      <c r="Y1755" s="271"/>
      <c r="Z1755" s="271"/>
      <c r="AB1755" s="273" t="str">
        <f t="shared" ref="AB1755:AB1785" si="185">B1755&amp;C1755</f>
        <v/>
      </c>
    </row>
    <row r="1756" spans="1:28" s="272" customFormat="1" ht="20">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ca="1" si="183"/>
        <v/>
      </c>
      <c r="T1756" s="222" t="str">
        <f ca="1">IF(B1756="","",IF(ISERROR(MATCH($J1756,SorP!$B$1:$B$6230,0)),"",INDIRECT("'SorP'!$A$"&amp;MATCH($J1756,SorP!$B$1:$B$6230,0))))</f>
        <v/>
      </c>
      <c r="U1756" s="238"/>
      <c r="V1756" s="270" t="e">
        <f>IF(C1756="",NA(),MATCH($B1756&amp;$C1756,'Smelter Look-up'!$J:$J,0))</f>
        <v>#N/A</v>
      </c>
      <c r="W1756" s="271"/>
      <c r="X1756" s="271">
        <f t="shared" ca="1" si="184"/>
        <v>0</v>
      </c>
      <c r="Y1756" s="271"/>
      <c r="Z1756" s="271"/>
      <c r="AB1756" s="273" t="str">
        <f t="shared" si="185"/>
        <v/>
      </c>
    </row>
    <row r="1757" spans="1:28" s="272" customFormat="1" ht="20">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183"/>
        <v/>
      </c>
      <c r="T1757" s="222" t="str">
        <f ca="1">IF(B1757="","",IF(ISERROR(MATCH($J1757,SorP!$B$1:$B$6230,0)),"",INDIRECT("'SorP'!$A$"&amp;MATCH($J1757,SorP!$B$1:$B$6230,0))))</f>
        <v/>
      </c>
      <c r="U1757" s="238"/>
      <c r="V1757" s="270" t="e">
        <f>IF(C1757="",NA(),MATCH($B1757&amp;$C1757,'Smelter Look-up'!$J:$J,0))</f>
        <v>#N/A</v>
      </c>
      <c r="W1757" s="271"/>
      <c r="X1757" s="271">
        <f t="shared" ca="1" si="184"/>
        <v>0</v>
      </c>
      <c r="Y1757" s="271"/>
      <c r="Z1757" s="271"/>
      <c r="AB1757" s="273" t="str">
        <f t="shared" si="185"/>
        <v/>
      </c>
    </row>
    <row r="1758" spans="1:28" s="272" customFormat="1" ht="20">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183"/>
        <v/>
      </c>
      <c r="T1758" s="222" t="str">
        <f ca="1">IF(B1758="","",IF(ISERROR(MATCH($J1758,SorP!$B$1:$B$6230,0)),"",INDIRECT("'SorP'!$A$"&amp;MATCH($J1758,SorP!$B$1:$B$6230,0))))</f>
        <v/>
      </c>
      <c r="U1758" s="238"/>
      <c r="V1758" s="270" t="e">
        <f>IF(C1758="",NA(),MATCH($B1758&amp;$C1758,'Smelter Look-up'!$J:$J,0))</f>
        <v>#N/A</v>
      </c>
      <c r="W1758" s="271"/>
      <c r="X1758" s="271">
        <f t="shared" ca="1" si="184"/>
        <v>0</v>
      </c>
      <c r="Y1758" s="271"/>
      <c r="Z1758" s="271"/>
      <c r="AB1758" s="273" t="str">
        <f t="shared" si="185"/>
        <v/>
      </c>
    </row>
    <row r="1759" spans="1:28" s="272" customFormat="1" ht="20">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183"/>
        <v/>
      </c>
      <c r="T1759" s="222" t="str">
        <f ca="1">IF(B1759="","",IF(ISERROR(MATCH($J1759,SorP!$B$1:$B$6230,0)),"",INDIRECT("'SorP'!$A$"&amp;MATCH($J1759,SorP!$B$1:$B$6230,0))))</f>
        <v/>
      </c>
      <c r="U1759" s="238"/>
      <c r="V1759" s="270" t="e">
        <f>IF(C1759="",NA(),MATCH($B1759&amp;$C1759,'Smelter Look-up'!$J:$J,0))</f>
        <v>#N/A</v>
      </c>
      <c r="W1759" s="271"/>
      <c r="X1759" s="271">
        <f t="shared" ca="1" si="184"/>
        <v>0</v>
      </c>
      <c r="Y1759" s="271"/>
      <c r="Z1759" s="271"/>
      <c r="AB1759" s="273" t="str">
        <f t="shared" si="185"/>
        <v/>
      </c>
    </row>
    <row r="1760" spans="1:28" s="272" customFormat="1" ht="20">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183"/>
        <v/>
      </c>
      <c r="T1760" s="222" t="str">
        <f ca="1">IF(B1760="","",IF(ISERROR(MATCH($J1760,SorP!$B$1:$B$6230,0)),"",INDIRECT("'SorP'!$A$"&amp;MATCH($J1760,SorP!$B$1:$B$6230,0))))</f>
        <v/>
      </c>
      <c r="U1760" s="238"/>
      <c r="V1760" s="270" t="e">
        <f>IF(C1760="",NA(),MATCH($B1760&amp;$C1760,'Smelter Look-up'!$J:$J,0))</f>
        <v>#N/A</v>
      </c>
      <c r="W1760" s="271"/>
      <c r="X1760" s="271">
        <f t="shared" ca="1" si="184"/>
        <v>0</v>
      </c>
      <c r="Y1760" s="271"/>
      <c r="Z1760" s="271"/>
      <c r="AB1760" s="273" t="str">
        <f t="shared" si="185"/>
        <v/>
      </c>
    </row>
    <row r="1761" spans="1:28" s="272" customFormat="1" ht="20">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183"/>
        <v/>
      </c>
      <c r="T1761" s="222" t="str">
        <f ca="1">IF(B1761="","",IF(ISERROR(MATCH($J1761,SorP!$B$1:$B$6230,0)),"",INDIRECT("'SorP'!$A$"&amp;MATCH($J1761,SorP!$B$1:$B$6230,0))))</f>
        <v/>
      </c>
      <c r="U1761" s="238"/>
      <c r="V1761" s="270" t="e">
        <f>IF(C1761="",NA(),MATCH($B1761&amp;$C1761,'Smelter Look-up'!$J:$J,0))</f>
        <v>#N/A</v>
      </c>
      <c r="W1761" s="271"/>
      <c r="X1761" s="271">
        <f t="shared" ca="1" si="184"/>
        <v>0</v>
      </c>
      <c r="Y1761" s="271"/>
      <c r="Z1761" s="271"/>
      <c r="AB1761" s="273" t="str">
        <f t="shared" si="185"/>
        <v/>
      </c>
    </row>
    <row r="1762" spans="1:28" s="272" customFormat="1" ht="20">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183"/>
        <v/>
      </c>
      <c r="T1762" s="222" t="str">
        <f ca="1">IF(B1762="","",IF(ISERROR(MATCH($J1762,SorP!$B$1:$B$6230,0)),"",INDIRECT("'SorP'!$A$"&amp;MATCH($J1762,SorP!$B$1:$B$6230,0))))</f>
        <v/>
      </c>
      <c r="U1762" s="238"/>
      <c r="V1762" s="270" t="e">
        <f>IF(C1762="",NA(),MATCH($B1762&amp;$C1762,'Smelter Look-up'!$J:$J,0))</f>
        <v>#N/A</v>
      </c>
      <c r="W1762" s="271"/>
      <c r="X1762" s="271">
        <f t="shared" ca="1" si="184"/>
        <v>0</v>
      </c>
      <c r="Y1762" s="271"/>
      <c r="Z1762" s="271"/>
      <c r="AB1762" s="273" t="str">
        <f t="shared" si="185"/>
        <v/>
      </c>
    </row>
    <row r="1763" spans="1:28" s="272" customFormat="1" ht="20">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183"/>
        <v/>
      </c>
      <c r="T1763" s="222" t="str">
        <f ca="1">IF(B1763="","",IF(ISERROR(MATCH($J1763,SorP!$B$1:$B$6230,0)),"",INDIRECT("'SorP'!$A$"&amp;MATCH($J1763,SorP!$B$1:$B$6230,0))))</f>
        <v/>
      </c>
      <c r="U1763" s="238"/>
      <c r="V1763" s="270" t="e">
        <f>IF(C1763="",NA(),MATCH($B1763&amp;$C1763,'Smelter Look-up'!$J:$J,0))</f>
        <v>#N/A</v>
      </c>
      <c r="W1763" s="271"/>
      <c r="X1763" s="271">
        <f t="shared" ca="1" si="184"/>
        <v>0</v>
      </c>
      <c r="Y1763" s="271"/>
      <c r="Z1763" s="271"/>
      <c r="AB1763" s="273" t="str">
        <f t="shared" si="185"/>
        <v/>
      </c>
    </row>
    <row r="1764" spans="1:28" s="272" customFormat="1" ht="20">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183"/>
        <v/>
      </c>
      <c r="T1764" s="222" t="str">
        <f ca="1">IF(B1764="","",IF(ISERROR(MATCH($J1764,SorP!$B$1:$B$6230,0)),"",INDIRECT("'SorP'!$A$"&amp;MATCH($J1764,SorP!$B$1:$B$6230,0))))</f>
        <v/>
      </c>
      <c r="U1764" s="238"/>
      <c r="V1764" s="270" t="e">
        <f>IF(C1764="",NA(),MATCH($B1764&amp;$C1764,'Smelter Look-up'!$J:$J,0))</f>
        <v>#N/A</v>
      </c>
      <c r="W1764" s="271"/>
      <c r="X1764" s="271">
        <f t="shared" ca="1" si="184"/>
        <v>0</v>
      </c>
      <c r="Y1764" s="271"/>
      <c r="Z1764" s="271"/>
      <c r="AB1764" s="273" t="str">
        <f t="shared" si="185"/>
        <v/>
      </c>
    </row>
    <row r="1765" spans="1:28" s="272" customFormat="1" ht="20">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183"/>
        <v/>
      </c>
      <c r="T1765" s="222" t="str">
        <f ca="1">IF(B1765="","",IF(ISERROR(MATCH($J1765,SorP!$B$1:$B$6230,0)),"",INDIRECT("'SorP'!$A$"&amp;MATCH($J1765,SorP!$B$1:$B$6230,0))))</f>
        <v/>
      </c>
      <c r="U1765" s="238"/>
      <c r="V1765" s="270" t="e">
        <f>IF(C1765="",NA(),MATCH($B1765&amp;$C1765,'Smelter Look-up'!$J:$J,0))</f>
        <v>#N/A</v>
      </c>
      <c r="W1765" s="271"/>
      <c r="X1765" s="271">
        <f t="shared" ca="1" si="184"/>
        <v>0</v>
      </c>
      <c r="Y1765" s="271"/>
      <c r="Z1765" s="271"/>
      <c r="AB1765" s="273" t="str">
        <f t="shared" si="185"/>
        <v/>
      </c>
    </row>
    <row r="1766" spans="1:28" s="272" customFormat="1" ht="20">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183"/>
        <v/>
      </c>
      <c r="T1766" s="222" t="str">
        <f ca="1">IF(B1766="","",IF(ISERROR(MATCH($J1766,SorP!$B$1:$B$6230,0)),"",INDIRECT("'SorP'!$A$"&amp;MATCH($J1766,SorP!$B$1:$B$6230,0))))</f>
        <v/>
      </c>
      <c r="U1766" s="238"/>
      <c r="V1766" s="270" t="e">
        <f>IF(C1766="",NA(),MATCH($B1766&amp;$C1766,'Smelter Look-up'!$J:$J,0))</f>
        <v>#N/A</v>
      </c>
      <c r="W1766" s="271"/>
      <c r="X1766" s="271">
        <f t="shared" ca="1" si="184"/>
        <v>0</v>
      </c>
      <c r="Y1766" s="271"/>
      <c r="Z1766" s="271"/>
      <c r="AB1766" s="273" t="str">
        <f t="shared" si="185"/>
        <v/>
      </c>
    </row>
    <row r="1767" spans="1:28" s="272" customFormat="1" ht="20">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183"/>
        <v/>
      </c>
      <c r="T1767" s="222" t="str">
        <f ca="1">IF(B1767="","",IF(ISERROR(MATCH($J1767,SorP!$B$1:$B$6230,0)),"",INDIRECT("'SorP'!$A$"&amp;MATCH($J1767,SorP!$B$1:$B$6230,0))))</f>
        <v/>
      </c>
      <c r="U1767" s="238"/>
      <c r="V1767" s="270" t="e">
        <f>IF(C1767="",NA(),MATCH($B1767&amp;$C1767,'Smelter Look-up'!$J:$J,0))</f>
        <v>#N/A</v>
      </c>
      <c r="W1767" s="271"/>
      <c r="X1767" s="271">
        <f t="shared" ca="1" si="184"/>
        <v>0</v>
      </c>
      <c r="Y1767" s="271"/>
      <c r="Z1767" s="271"/>
      <c r="AB1767" s="273" t="str">
        <f t="shared" si="185"/>
        <v/>
      </c>
    </row>
    <row r="1768" spans="1:28" s="272" customFormat="1" ht="20">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183"/>
        <v/>
      </c>
      <c r="T1768" s="222" t="str">
        <f ca="1">IF(B1768="","",IF(ISERROR(MATCH($J1768,SorP!$B$1:$B$6230,0)),"",INDIRECT("'SorP'!$A$"&amp;MATCH($J1768,SorP!$B$1:$B$6230,0))))</f>
        <v/>
      </c>
      <c r="U1768" s="238"/>
      <c r="V1768" s="270" t="e">
        <f>IF(C1768="",NA(),MATCH($B1768&amp;$C1768,'Smelter Look-up'!$J:$J,0))</f>
        <v>#N/A</v>
      </c>
      <c r="W1768" s="271"/>
      <c r="X1768" s="271">
        <f t="shared" ca="1" si="184"/>
        <v>0</v>
      </c>
      <c r="Y1768" s="271"/>
      <c r="Z1768" s="271"/>
      <c r="AB1768" s="273" t="str">
        <f t="shared" si="185"/>
        <v/>
      </c>
    </row>
    <row r="1769" spans="1:28" s="272" customFormat="1" ht="20">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183"/>
        <v/>
      </c>
      <c r="T1769" s="222" t="str">
        <f ca="1">IF(B1769="","",IF(ISERROR(MATCH($J1769,SorP!$B$1:$B$6230,0)),"",INDIRECT("'SorP'!$A$"&amp;MATCH($J1769,SorP!$B$1:$B$6230,0))))</f>
        <v/>
      </c>
      <c r="U1769" s="238"/>
      <c r="V1769" s="270" t="e">
        <f>IF(C1769="",NA(),MATCH($B1769&amp;$C1769,'Smelter Look-up'!$J:$J,0))</f>
        <v>#N/A</v>
      </c>
      <c r="W1769" s="271"/>
      <c r="X1769" s="271">
        <f t="shared" ca="1" si="184"/>
        <v>0</v>
      </c>
      <c r="Y1769" s="271"/>
      <c r="Z1769" s="271"/>
      <c r="AB1769" s="273" t="str">
        <f t="shared" si="185"/>
        <v/>
      </c>
    </row>
    <row r="1770" spans="1:28" s="272" customFormat="1" ht="20">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183"/>
        <v/>
      </c>
      <c r="T1770" s="222" t="str">
        <f ca="1">IF(B1770="","",IF(ISERROR(MATCH($J1770,SorP!$B$1:$B$6230,0)),"",INDIRECT("'SorP'!$A$"&amp;MATCH($J1770,SorP!$B$1:$B$6230,0))))</f>
        <v/>
      </c>
      <c r="U1770" s="238"/>
      <c r="V1770" s="270" t="e">
        <f>IF(C1770="",NA(),MATCH($B1770&amp;$C1770,'Smelter Look-up'!$J:$J,0))</f>
        <v>#N/A</v>
      </c>
      <c r="W1770" s="271"/>
      <c r="X1770" s="271">
        <f t="shared" ca="1" si="184"/>
        <v>0</v>
      </c>
      <c r="Y1770" s="271"/>
      <c r="Z1770" s="271"/>
      <c r="AB1770" s="273" t="str">
        <f t="shared" si="185"/>
        <v/>
      </c>
    </row>
    <row r="1771" spans="1:28" s="272" customFormat="1" ht="20">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183"/>
        <v/>
      </c>
      <c r="T1771" s="222" t="str">
        <f ca="1">IF(B1771="","",IF(ISERROR(MATCH($J1771,SorP!$B$1:$B$6230,0)),"",INDIRECT("'SorP'!$A$"&amp;MATCH($J1771,SorP!$B$1:$B$6230,0))))</f>
        <v/>
      </c>
      <c r="U1771" s="238"/>
      <c r="V1771" s="270" t="e">
        <f>IF(C1771="",NA(),MATCH($B1771&amp;$C1771,'Smelter Look-up'!$J:$J,0))</f>
        <v>#N/A</v>
      </c>
      <c r="W1771" s="271"/>
      <c r="X1771" s="271">
        <f t="shared" ca="1" si="184"/>
        <v>0</v>
      </c>
      <c r="Y1771" s="271"/>
      <c r="Z1771" s="271"/>
      <c r="AB1771" s="273" t="str">
        <f t="shared" si="185"/>
        <v/>
      </c>
    </row>
    <row r="1772" spans="1:28" s="272" customFormat="1" ht="20">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183"/>
        <v/>
      </c>
      <c r="T1772" s="222" t="str">
        <f ca="1">IF(B1772="","",IF(ISERROR(MATCH($J1772,SorP!$B$1:$B$6230,0)),"",INDIRECT("'SorP'!$A$"&amp;MATCH($J1772,SorP!$B$1:$B$6230,0))))</f>
        <v/>
      </c>
      <c r="U1772" s="238"/>
      <c r="V1772" s="270" t="e">
        <f>IF(C1772="",NA(),MATCH($B1772&amp;$C1772,'Smelter Look-up'!$J:$J,0))</f>
        <v>#N/A</v>
      </c>
      <c r="W1772" s="271"/>
      <c r="X1772" s="271">
        <f t="shared" ca="1" si="184"/>
        <v>0</v>
      </c>
      <c r="Y1772" s="271"/>
      <c r="Z1772" s="271"/>
      <c r="AB1772" s="273" t="str">
        <f t="shared" si="185"/>
        <v/>
      </c>
    </row>
    <row r="1773" spans="1:28" s="272" customFormat="1" ht="20">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183"/>
        <v/>
      </c>
      <c r="T1773" s="222" t="str">
        <f ca="1">IF(B1773="","",IF(ISERROR(MATCH($J1773,SorP!$B$1:$B$6230,0)),"",INDIRECT("'SorP'!$A$"&amp;MATCH($J1773,SorP!$B$1:$B$6230,0))))</f>
        <v/>
      </c>
      <c r="U1773" s="238"/>
      <c r="V1773" s="270" t="e">
        <f>IF(C1773="",NA(),MATCH($B1773&amp;$C1773,'Smelter Look-up'!$J:$J,0))</f>
        <v>#N/A</v>
      </c>
      <c r="W1773" s="271"/>
      <c r="X1773" s="271">
        <f t="shared" ca="1" si="184"/>
        <v>0</v>
      </c>
      <c r="Y1773" s="271"/>
      <c r="Z1773" s="271"/>
      <c r="AB1773" s="273" t="str">
        <f t="shared" si="185"/>
        <v/>
      </c>
    </row>
    <row r="1774" spans="1:28" s="272" customFormat="1" ht="20">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183"/>
        <v/>
      </c>
      <c r="T1774" s="222" t="str">
        <f ca="1">IF(B1774="","",IF(ISERROR(MATCH($J1774,SorP!$B$1:$B$6230,0)),"",INDIRECT("'SorP'!$A$"&amp;MATCH($J1774,SorP!$B$1:$B$6230,0))))</f>
        <v/>
      </c>
      <c r="U1774" s="238"/>
      <c r="V1774" s="270" t="e">
        <f>IF(C1774="",NA(),MATCH($B1774&amp;$C1774,'Smelter Look-up'!$J:$J,0))</f>
        <v>#N/A</v>
      </c>
      <c r="W1774" s="271"/>
      <c r="X1774" s="271">
        <f t="shared" ca="1" si="184"/>
        <v>0</v>
      </c>
      <c r="Y1774" s="271"/>
      <c r="Z1774" s="271"/>
      <c r="AB1774" s="273" t="str">
        <f t="shared" si="185"/>
        <v/>
      </c>
    </row>
    <row r="1775" spans="1:28" s="272" customFormat="1" ht="20">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183"/>
        <v/>
      </c>
      <c r="T1775" s="222" t="str">
        <f ca="1">IF(B1775="","",IF(ISERROR(MATCH($J1775,SorP!$B$1:$B$6230,0)),"",INDIRECT("'SorP'!$A$"&amp;MATCH($J1775,SorP!$B$1:$B$6230,0))))</f>
        <v/>
      </c>
      <c r="U1775" s="238"/>
      <c r="V1775" s="270" t="e">
        <f>IF(C1775="",NA(),MATCH($B1775&amp;$C1775,'Smelter Look-up'!$J:$J,0))</f>
        <v>#N/A</v>
      </c>
      <c r="W1775" s="271"/>
      <c r="X1775" s="271">
        <f t="shared" ca="1" si="184"/>
        <v>0</v>
      </c>
      <c r="Y1775" s="271"/>
      <c r="Z1775" s="271"/>
      <c r="AB1775" s="273" t="str">
        <f t="shared" si="185"/>
        <v/>
      </c>
    </row>
    <row r="1776" spans="1:28" s="272" customFormat="1" ht="20">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183"/>
        <v/>
      </c>
      <c r="T1776" s="222" t="str">
        <f ca="1">IF(B1776="","",IF(ISERROR(MATCH($J1776,SorP!$B$1:$B$6230,0)),"",INDIRECT("'SorP'!$A$"&amp;MATCH($J1776,SorP!$B$1:$B$6230,0))))</f>
        <v/>
      </c>
      <c r="U1776" s="238"/>
      <c r="V1776" s="270" t="e">
        <f>IF(C1776="",NA(),MATCH($B1776&amp;$C1776,'Smelter Look-up'!$J:$J,0))</f>
        <v>#N/A</v>
      </c>
      <c r="W1776" s="271"/>
      <c r="X1776" s="271">
        <f t="shared" ca="1" si="184"/>
        <v>0</v>
      </c>
      <c r="Y1776" s="271"/>
      <c r="Z1776" s="271"/>
      <c r="AB1776" s="273" t="str">
        <f t="shared" si="185"/>
        <v/>
      </c>
    </row>
    <row r="1777" spans="1:28" s="272" customFormat="1" ht="20">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183"/>
        <v/>
      </c>
      <c r="T1777" s="222" t="str">
        <f ca="1">IF(B1777="","",IF(ISERROR(MATCH($J1777,SorP!$B$1:$B$6230,0)),"",INDIRECT("'SorP'!$A$"&amp;MATCH($J1777,SorP!$B$1:$B$6230,0))))</f>
        <v/>
      </c>
      <c r="U1777" s="238"/>
      <c r="V1777" s="270" t="e">
        <f>IF(C1777="",NA(),MATCH($B1777&amp;$C1777,'Smelter Look-up'!$J:$J,0))</f>
        <v>#N/A</v>
      </c>
      <c r="W1777" s="271"/>
      <c r="X1777" s="271">
        <f t="shared" ca="1" si="184"/>
        <v>0</v>
      </c>
      <c r="Y1777" s="271"/>
      <c r="Z1777" s="271"/>
      <c r="AB1777" s="273" t="str">
        <f t="shared" si="185"/>
        <v/>
      </c>
    </row>
    <row r="1778" spans="1:28" s="272" customFormat="1" ht="20">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183"/>
        <v/>
      </c>
      <c r="T1778" s="222" t="str">
        <f ca="1">IF(B1778="","",IF(ISERROR(MATCH($J1778,SorP!$B$1:$B$6230,0)),"",INDIRECT("'SorP'!$A$"&amp;MATCH($J1778,SorP!$B$1:$B$6230,0))))</f>
        <v/>
      </c>
      <c r="U1778" s="238"/>
      <c r="V1778" s="270" t="e">
        <f>IF(C1778="",NA(),MATCH($B1778&amp;$C1778,'Smelter Look-up'!$J:$J,0))</f>
        <v>#N/A</v>
      </c>
      <c r="W1778" s="271"/>
      <c r="X1778" s="271">
        <f t="shared" ca="1" si="184"/>
        <v>0</v>
      </c>
      <c r="Y1778" s="271"/>
      <c r="Z1778" s="271"/>
      <c r="AB1778" s="273" t="str">
        <f t="shared" si="185"/>
        <v/>
      </c>
    </row>
    <row r="1779" spans="1:28" s="272" customFormat="1" ht="20">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183"/>
        <v/>
      </c>
      <c r="T1779" s="222" t="str">
        <f ca="1">IF(B1779="","",IF(ISERROR(MATCH($J1779,SorP!$B$1:$B$6230,0)),"",INDIRECT("'SorP'!$A$"&amp;MATCH($J1779,SorP!$B$1:$B$6230,0))))</f>
        <v/>
      </c>
      <c r="U1779" s="238"/>
      <c r="V1779" s="270" t="e">
        <f>IF(C1779="",NA(),MATCH($B1779&amp;$C1779,'Smelter Look-up'!$J:$J,0))</f>
        <v>#N/A</v>
      </c>
      <c r="W1779" s="271"/>
      <c r="X1779" s="271">
        <f t="shared" ca="1" si="184"/>
        <v>0</v>
      </c>
      <c r="Y1779" s="271"/>
      <c r="Z1779" s="271"/>
      <c r="AB1779" s="273" t="str">
        <f t="shared" si="185"/>
        <v/>
      </c>
    </row>
    <row r="1780" spans="1:28" s="272" customFormat="1" ht="20">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183"/>
        <v/>
      </c>
      <c r="T1780" s="222" t="str">
        <f ca="1">IF(B1780="","",IF(ISERROR(MATCH($J1780,SorP!$B$1:$B$6230,0)),"",INDIRECT("'SorP'!$A$"&amp;MATCH($J1780,SorP!$B$1:$B$6230,0))))</f>
        <v/>
      </c>
      <c r="U1780" s="238"/>
      <c r="V1780" s="270" t="e">
        <f>IF(C1780="",NA(),MATCH($B1780&amp;$C1780,'Smelter Look-up'!$J:$J,0))</f>
        <v>#N/A</v>
      </c>
      <c r="W1780" s="271"/>
      <c r="X1780" s="271">
        <f t="shared" ca="1" si="184"/>
        <v>0</v>
      </c>
      <c r="Y1780" s="271"/>
      <c r="Z1780" s="271"/>
      <c r="AB1780" s="273" t="str">
        <f t="shared" si="185"/>
        <v/>
      </c>
    </row>
    <row r="1781" spans="1:28" s="272" customFormat="1" ht="20">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183"/>
        <v/>
      </c>
      <c r="T1781" s="222" t="str">
        <f ca="1">IF(B1781="","",IF(ISERROR(MATCH($J1781,SorP!$B$1:$B$6230,0)),"",INDIRECT("'SorP'!$A$"&amp;MATCH($J1781,SorP!$B$1:$B$6230,0))))</f>
        <v/>
      </c>
      <c r="U1781" s="238"/>
      <c r="V1781" s="270" t="e">
        <f>IF(C1781="",NA(),MATCH($B1781&amp;$C1781,'Smelter Look-up'!$J:$J,0))</f>
        <v>#N/A</v>
      </c>
      <c r="W1781" s="271"/>
      <c r="X1781" s="271">
        <f t="shared" ca="1" si="184"/>
        <v>0</v>
      </c>
      <c r="Y1781" s="271"/>
      <c r="Z1781" s="271"/>
      <c r="AB1781" s="273" t="str">
        <f t="shared" si="185"/>
        <v/>
      </c>
    </row>
    <row r="1782" spans="1:28" s="272" customFormat="1" ht="20">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183"/>
        <v/>
      </c>
      <c r="T1782" s="222" t="str">
        <f ca="1">IF(B1782="","",IF(ISERROR(MATCH($J1782,SorP!$B$1:$B$6230,0)),"",INDIRECT("'SorP'!$A$"&amp;MATCH($J1782,SorP!$B$1:$B$6230,0))))</f>
        <v/>
      </c>
      <c r="U1782" s="238"/>
      <c r="V1782" s="270" t="e">
        <f>IF(C1782="",NA(),MATCH($B1782&amp;$C1782,'Smelter Look-up'!$J:$J,0))</f>
        <v>#N/A</v>
      </c>
      <c r="W1782" s="271"/>
      <c r="X1782" s="271">
        <f t="shared" ca="1" si="184"/>
        <v>0</v>
      </c>
      <c r="Y1782" s="271"/>
      <c r="Z1782" s="271"/>
      <c r="AB1782" s="273" t="str">
        <f t="shared" si="185"/>
        <v/>
      </c>
    </row>
    <row r="1783" spans="1:28" s="272" customFormat="1" ht="20">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183"/>
        <v/>
      </c>
      <c r="T1783" s="222" t="str">
        <f ca="1">IF(B1783="","",IF(ISERROR(MATCH($J1783,SorP!$B$1:$B$6230,0)),"",INDIRECT("'SorP'!$A$"&amp;MATCH($J1783,SorP!$B$1:$B$6230,0))))</f>
        <v/>
      </c>
      <c r="U1783" s="238"/>
      <c r="V1783" s="270" t="e">
        <f>IF(C1783="",NA(),MATCH($B1783&amp;$C1783,'Smelter Look-up'!$J:$J,0))</f>
        <v>#N/A</v>
      </c>
      <c r="W1783" s="271"/>
      <c r="X1783" s="271">
        <f t="shared" ca="1" si="184"/>
        <v>0</v>
      </c>
      <c r="Y1783" s="271"/>
      <c r="Z1783" s="271"/>
      <c r="AB1783" s="273" t="str">
        <f t="shared" si="185"/>
        <v/>
      </c>
    </row>
    <row r="1784" spans="1:28" s="272" customFormat="1" ht="20">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183"/>
        <v/>
      </c>
      <c r="T1784" s="222" t="str">
        <f ca="1">IF(B1784="","",IF(ISERROR(MATCH($J1784,SorP!$B$1:$B$6230,0)),"",INDIRECT("'SorP'!$A$"&amp;MATCH($J1784,SorP!$B$1:$B$6230,0))))</f>
        <v/>
      </c>
      <c r="U1784" s="238"/>
      <c r="V1784" s="270" t="e">
        <f>IF(C1784="",NA(),MATCH($B1784&amp;$C1784,'Smelter Look-up'!$J:$J,0))</f>
        <v>#N/A</v>
      </c>
      <c r="W1784" s="271"/>
      <c r="X1784" s="271">
        <f t="shared" ca="1" si="184"/>
        <v>0</v>
      </c>
      <c r="Y1784" s="271"/>
      <c r="Z1784" s="271"/>
      <c r="AB1784" s="273" t="str">
        <f t="shared" si="185"/>
        <v/>
      </c>
    </row>
    <row r="1785" spans="1:28" s="272" customFormat="1" ht="20">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183"/>
        <v/>
      </c>
      <c r="T1785" s="222" t="str">
        <f ca="1">IF(B1785="","",IF(ISERROR(MATCH($J1785,SorP!$B$1:$B$6230,0)),"",INDIRECT("'SorP'!$A$"&amp;MATCH($J1785,SorP!$B$1:$B$6230,0))))</f>
        <v/>
      </c>
      <c r="U1785" s="238"/>
      <c r="V1785" s="270" t="e">
        <f>IF(C1785="",NA(),MATCH($B1785&amp;$C1785,'Smelter Look-up'!$J:$J,0))</f>
        <v>#N/A</v>
      </c>
      <c r="W1785" s="271"/>
      <c r="X1785" s="271">
        <f t="shared" ca="1" si="184"/>
        <v>0</v>
      </c>
      <c r="Y1785" s="271"/>
      <c r="Z1785" s="271"/>
      <c r="AB1785" s="273" t="str">
        <f t="shared" si="185"/>
        <v/>
      </c>
    </row>
    <row r="1786" spans="1:28" s="272" customFormat="1" ht="20">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ref="S1786" ca="1" si="186">IF(B1786="","",IF(ISERROR(MATCH($E1786,CL,0)),"Unknown",INDIRECT("'C'!$A$"&amp;MATCH($E1786,CL,0)+1)))</f>
        <v/>
      </c>
      <c r="T1786" s="222" t="str">
        <f ca="1">IF(B1786="","",IF(ISERROR(MATCH($J1786,SorP!$B$1:$B$6230,0)),"",INDIRECT("'SorP'!$A$"&amp;MATCH($J1786,SorP!$B$1:$B$6230,0))))</f>
        <v/>
      </c>
      <c r="U1786" s="238"/>
      <c r="V1786" s="270" t="e">
        <f>IF(C1786="",NA(),MATCH($B1786&amp;$C1786,'Smelter Look-up'!$J:$J,0))</f>
        <v>#N/A</v>
      </c>
      <c r="W1786" s="271"/>
      <c r="X1786" s="271">
        <f t="shared" ref="X1786" ca="1" si="187">IF(AND(C1786="Smelter not listed",OR(LEN(D1786)=0,LEN(E1786)=0)),1,0)</f>
        <v>0</v>
      </c>
      <c r="Y1786" s="271"/>
      <c r="Z1786" s="271"/>
      <c r="AB1786" s="273" t="str">
        <f t="shared" ref="AB1786" si="188">B1786&amp;C1786</f>
        <v/>
      </c>
    </row>
    <row r="1787" spans="1:28" s="272" customFormat="1" ht="20">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ref="S1787:S1818" ca="1" si="189">IF(B1787="","",IF(ISERROR(MATCH($E1787,CL,0)),"Unknown",INDIRECT("'C'!$A$"&amp;MATCH($E1787,CL,0)+1)))</f>
        <v/>
      </c>
      <c r="T1787" s="222" t="str">
        <f ca="1">IF(B1787="","",IF(ISERROR(MATCH($J1787,SorP!$B$1:$B$6230,0)),"",INDIRECT("'SorP'!$A$"&amp;MATCH($J1787,SorP!$B$1:$B$6230,0))))</f>
        <v/>
      </c>
      <c r="U1787" s="238"/>
      <c r="V1787" s="270" t="e">
        <f>IF(C1787="",NA(),MATCH($B1787&amp;$C1787,'Smelter Look-up'!$J:$J,0))</f>
        <v>#N/A</v>
      </c>
      <c r="W1787" s="271"/>
      <c r="X1787" s="271">
        <f t="shared" ref="X1787:X1818" ca="1" si="190">IF(AND(C1787="Smelter not listed",OR(LEN(D1787)=0,LEN(E1787)=0)),1,0)</f>
        <v>0</v>
      </c>
      <c r="Y1787" s="271"/>
      <c r="Z1787" s="271"/>
      <c r="AB1787" s="273" t="str">
        <f t="shared" ref="AB1787:AB1818" si="191">B1787&amp;C1787</f>
        <v/>
      </c>
    </row>
    <row r="1788" spans="1:28" s="272" customFormat="1" ht="20">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ca="1" si="189"/>
        <v/>
      </c>
      <c r="T1788" s="222" t="str">
        <f ca="1">IF(B1788="","",IF(ISERROR(MATCH($J1788,SorP!$B$1:$B$6230,0)),"",INDIRECT("'SorP'!$A$"&amp;MATCH($J1788,SorP!$B$1:$B$6230,0))))</f>
        <v/>
      </c>
      <c r="U1788" s="238"/>
      <c r="V1788" s="270" t="e">
        <f>IF(C1788="",NA(),MATCH($B1788&amp;$C1788,'Smelter Look-up'!$J:$J,0))</f>
        <v>#N/A</v>
      </c>
      <c r="W1788" s="271"/>
      <c r="X1788" s="271">
        <f t="shared" ca="1" si="190"/>
        <v>0</v>
      </c>
      <c r="Y1788" s="271"/>
      <c r="Z1788" s="271"/>
      <c r="AB1788" s="273" t="str">
        <f t="shared" si="191"/>
        <v/>
      </c>
    </row>
    <row r="1789" spans="1:28" s="272" customFormat="1" ht="20">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189"/>
        <v/>
      </c>
      <c r="T1789" s="222" t="str">
        <f ca="1">IF(B1789="","",IF(ISERROR(MATCH($J1789,SorP!$B$1:$B$6230,0)),"",INDIRECT("'SorP'!$A$"&amp;MATCH($J1789,SorP!$B$1:$B$6230,0))))</f>
        <v/>
      </c>
      <c r="U1789" s="238"/>
      <c r="V1789" s="270" t="e">
        <f>IF(C1789="",NA(),MATCH($B1789&amp;$C1789,'Smelter Look-up'!$J:$J,0))</f>
        <v>#N/A</v>
      </c>
      <c r="W1789" s="271"/>
      <c r="X1789" s="271">
        <f t="shared" ca="1" si="190"/>
        <v>0</v>
      </c>
      <c r="Y1789" s="271"/>
      <c r="Z1789" s="271"/>
      <c r="AB1789" s="273" t="str">
        <f t="shared" si="191"/>
        <v/>
      </c>
    </row>
    <row r="1790" spans="1:28" s="272" customFormat="1" ht="20">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189"/>
        <v/>
      </c>
      <c r="T1790" s="222" t="str">
        <f ca="1">IF(B1790="","",IF(ISERROR(MATCH($J1790,SorP!$B$1:$B$6230,0)),"",INDIRECT("'SorP'!$A$"&amp;MATCH($J1790,SorP!$B$1:$B$6230,0))))</f>
        <v/>
      </c>
      <c r="U1790" s="238"/>
      <c r="V1790" s="270" t="e">
        <f>IF(C1790="",NA(),MATCH($B1790&amp;$C1790,'Smelter Look-up'!$J:$J,0))</f>
        <v>#N/A</v>
      </c>
      <c r="W1790" s="271"/>
      <c r="X1790" s="271">
        <f t="shared" ca="1" si="190"/>
        <v>0</v>
      </c>
      <c r="Y1790" s="271"/>
      <c r="Z1790" s="271"/>
      <c r="AB1790" s="273" t="str">
        <f t="shared" si="191"/>
        <v/>
      </c>
    </row>
    <row r="1791" spans="1:28" s="272" customFormat="1" ht="20">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189"/>
        <v/>
      </c>
      <c r="T1791" s="222" t="str">
        <f ca="1">IF(B1791="","",IF(ISERROR(MATCH($J1791,SorP!$B$1:$B$6230,0)),"",INDIRECT("'SorP'!$A$"&amp;MATCH($J1791,SorP!$B$1:$B$6230,0))))</f>
        <v/>
      </c>
      <c r="U1791" s="238"/>
      <c r="V1791" s="270" t="e">
        <f>IF(C1791="",NA(),MATCH($B1791&amp;$C1791,'Smelter Look-up'!$J:$J,0))</f>
        <v>#N/A</v>
      </c>
      <c r="W1791" s="271"/>
      <c r="X1791" s="271">
        <f t="shared" ca="1" si="190"/>
        <v>0</v>
      </c>
      <c r="Y1791" s="271"/>
      <c r="Z1791" s="271"/>
      <c r="AB1791" s="273" t="str">
        <f t="shared" si="191"/>
        <v/>
      </c>
    </row>
    <row r="1792" spans="1:28" s="272" customFormat="1" ht="20">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189"/>
        <v/>
      </c>
      <c r="T1792" s="222" t="str">
        <f ca="1">IF(B1792="","",IF(ISERROR(MATCH($J1792,SorP!$B$1:$B$6230,0)),"",INDIRECT("'SorP'!$A$"&amp;MATCH($J1792,SorP!$B$1:$B$6230,0))))</f>
        <v/>
      </c>
      <c r="U1792" s="238"/>
      <c r="V1792" s="270" t="e">
        <f>IF(C1792="",NA(),MATCH($B1792&amp;$C1792,'Smelter Look-up'!$J:$J,0))</f>
        <v>#N/A</v>
      </c>
      <c r="W1792" s="271"/>
      <c r="X1792" s="271">
        <f t="shared" ca="1" si="190"/>
        <v>0</v>
      </c>
      <c r="Y1792" s="271"/>
      <c r="Z1792" s="271"/>
      <c r="AB1792" s="273" t="str">
        <f t="shared" si="191"/>
        <v/>
      </c>
    </row>
    <row r="1793" spans="1:28" s="272" customFormat="1" ht="20">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189"/>
        <v/>
      </c>
      <c r="T1793" s="222" t="str">
        <f ca="1">IF(B1793="","",IF(ISERROR(MATCH($J1793,SorP!$B$1:$B$6230,0)),"",INDIRECT("'SorP'!$A$"&amp;MATCH($J1793,SorP!$B$1:$B$6230,0))))</f>
        <v/>
      </c>
      <c r="U1793" s="238"/>
      <c r="V1793" s="270" t="e">
        <f>IF(C1793="",NA(),MATCH($B1793&amp;$C1793,'Smelter Look-up'!$J:$J,0))</f>
        <v>#N/A</v>
      </c>
      <c r="W1793" s="271"/>
      <c r="X1793" s="271">
        <f t="shared" ca="1" si="190"/>
        <v>0</v>
      </c>
      <c r="Y1793" s="271"/>
      <c r="Z1793" s="271"/>
      <c r="AB1793" s="273" t="str">
        <f t="shared" si="191"/>
        <v/>
      </c>
    </row>
    <row r="1794" spans="1:28" s="272" customFormat="1" ht="20">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189"/>
        <v/>
      </c>
      <c r="T1794" s="222" t="str">
        <f ca="1">IF(B1794="","",IF(ISERROR(MATCH($J1794,SorP!$B$1:$B$6230,0)),"",INDIRECT("'SorP'!$A$"&amp;MATCH($J1794,SorP!$B$1:$B$6230,0))))</f>
        <v/>
      </c>
      <c r="U1794" s="238"/>
      <c r="V1794" s="270" t="e">
        <f>IF(C1794="",NA(),MATCH($B1794&amp;$C1794,'Smelter Look-up'!$J:$J,0))</f>
        <v>#N/A</v>
      </c>
      <c r="W1794" s="271"/>
      <c r="X1794" s="271">
        <f t="shared" ca="1" si="190"/>
        <v>0</v>
      </c>
      <c r="Y1794" s="271"/>
      <c r="Z1794" s="271"/>
      <c r="AB1794" s="273" t="str">
        <f t="shared" si="191"/>
        <v/>
      </c>
    </row>
    <row r="1795" spans="1:28" s="272" customFormat="1" ht="20">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189"/>
        <v/>
      </c>
      <c r="T1795" s="222" t="str">
        <f ca="1">IF(B1795="","",IF(ISERROR(MATCH($J1795,SorP!$B$1:$B$6230,0)),"",INDIRECT("'SorP'!$A$"&amp;MATCH($J1795,SorP!$B$1:$B$6230,0))))</f>
        <v/>
      </c>
      <c r="U1795" s="238"/>
      <c r="V1795" s="270" t="e">
        <f>IF(C1795="",NA(),MATCH($B1795&amp;$C1795,'Smelter Look-up'!$J:$J,0))</f>
        <v>#N/A</v>
      </c>
      <c r="W1795" s="271"/>
      <c r="X1795" s="271">
        <f t="shared" ca="1" si="190"/>
        <v>0</v>
      </c>
      <c r="Y1795" s="271"/>
      <c r="Z1795" s="271"/>
      <c r="AB1795" s="273" t="str">
        <f t="shared" si="191"/>
        <v/>
      </c>
    </row>
    <row r="1796" spans="1:28" s="272" customFormat="1" ht="20">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189"/>
        <v/>
      </c>
      <c r="T1796" s="222" t="str">
        <f ca="1">IF(B1796="","",IF(ISERROR(MATCH($J1796,SorP!$B$1:$B$6230,0)),"",INDIRECT("'SorP'!$A$"&amp;MATCH($J1796,SorP!$B$1:$B$6230,0))))</f>
        <v/>
      </c>
      <c r="U1796" s="238"/>
      <c r="V1796" s="270" t="e">
        <f>IF(C1796="",NA(),MATCH($B1796&amp;$C1796,'Smelter Look-up'!$J:$J,0))</f>
        <v>#N/A</v>
      </c>
      <c r="W1796" s="271"/>
      <c r="X1796" s="271">
        <f t="shared" ca="1" si="190"/>
        <v>0</v>
      </c>
      <c r="Y1796" s="271"/>
      <c r="Z1796" s="271"/>
      <c r="AB1796" s="273" t="str">
        <f t="shared" si="191"/>
        <v/>
      </c>
    </row>
    <row r="1797" spans="1:28" s="272" customFormat="1" ht="20">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189"/>
        <v/>
      </c>
      <c r="T1797" s="222" t="str">
        <f ca="1">IF(B1797="","",IF(ISERROR(MATCH($J1797,SorP!$B$1:$B$6230,0)),"",INDIRECT("'SorP'!$A$"&amp;MATCH($J1797,SorP!$B$1:$B$6230,0))))</f>
        <v/>
      </c>
      <c r="U1797" s="238"/>
      <c r="V1797" s="270" t="e">
        <f>IF(C1797="",NA(),MATCH($B1797&amp;$C1797,'Smelter Look-up'!$J:$J,0))</f>
        <v>#N/A</v>
      </c>
      <c r="W1797" s="271"/>
      <c r="X1797" s="271">
        <f t="shared" ca="1" si="190"/>
        <v>0</v>
      </c>
      <c r="Y1797" s="271"/>
      <c r="Z1797" s="271"/>
      <c r="AB1797" s="273" t="str">
        <f t="shared" si="191"/>
        <v/>
      </c>
    </row>
    <row r="1798" spans="1:28" s="272" customFormat="1" ht="20">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189"/>
        <v/>
      </c>
      <c r="T1798" s="222" t="str">
        <f ca="1">IF(B1798="","",IF(ISERROR(MATCH($J1798,SorP!$B$1:$B$6230,0)),"",INDIRECT("'SorP'!$A$"&amp;MATCH($J1798,SorP!$B$1:$B$6230,0))))</f>
        <v/>
      </c>
      <c r="U1798" s="238"/>
      <c r="V1798" s="270" t="e">
        <f>IF(C1798="",NA(),MATCH($B1798&amp;$C1798,'Smelter Look-up'!$J:$J,0))</f>
        <v>#N/A</v>
      </c>
      <c r="W1798" s="271"/>
      <c r="X1798" s="271">
        <f t="shared" ca="1" si="190"/>
        <v>0</v>
      </c>
      <c r="Y1798" s="271"/>
      <c r="Z1798" s="271"/>
      <c r="AB1798" s="273" t="str">
        <f t="shared" si="191"/>
        <v/>
      </c>
    </row>
    <row r="1799" spans="1:28" s="272" customFormat="1" ht="20">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189"/>
        <v/>
      </c>
      <c r="T1799" s="222" t="str">
        <f ca="1">IF(B1799="","",IF(ISERROR(MATCH($J1799,SorP!$B$1:$B$6230,0)),"",INDIRECT("'SorP'!$A$"&amp;MATCH($J1799,SorP!$B$1:$B$6230,0))))</f>
        <v/>
      </c>
      <c r="U1799" s="238"/>
      <c r="V1799" s="270" t="e">
        <f>IF(C1799="",NA(),MATCH($B1799&amp;$C1799,'Smelter Look-up'!$J:$J,0))</f>
        <v>#N/A</v>
      </c>
      <c r="W1799" s="271"/>
      <c r="X1799" s="271">
        <f t="shared" ca="1" si="190"/>
        <v>0</v>
      </c>
      <c r="Y1799" s="271"/>
      <c r="Z1799" s="271"/>
      <c r="AB1799" s="273" t="str">
        <f t="shared" si="191"/>
        <v/>
      </c>
    </row>
    <row r="1800" spans="1:28" s="272" customFormat="1" ht="20">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189"/>
        <v/>
      </c>
      <c r="T1800" s="222" t="str">
        <f ca="1">IF(B1800="","",IF(ISERROR(MATCH($J1800,SorP!$B$1:$B$6230,0)),"",INDIRECT("'SorP'!$A$"&amp;MATCH($J1800,SorP!$B$1:$B$6230,0))))</f>
        <v/>
      </c>
      <c r="U1800" s="238"/>
      <c r="V1800" s="270" t="e">
        <f>IF(C1800="",NA(),MATCH($B1800&amp;$C1800,'Smelter Look-up'!$J:$J,0))</f>
        <v>#N/A</v>
      </c>
      <c r="W1800" s="271"/>
      <c r="X1800" s="271">
        <f t="shared" ca="1" si="190"/>
        <v>0</v>
      </c>
      <c r="Y1800" s="271"/>
      <c r="Z1800" s="271"/>
      <c r="AB1800" s="273" t="str">
        <f t="shared" si="191"/>
        <v/>
      </c>
    </row>
    <row r="1801" spans="1:28" s="272" customFormat="1" ht="20">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189"/>
        <v/>
      </c>
      <c r="T1801" s="222" t="str">
        <f ca="1">IF(B1801="","",IF(ISERROR(MATCH($J1801,SorP!$B$1:$B$6230,0)),"",INDIRECT("'SorP'!$A$"&amp;MATCH($J1801,SorP!$B$1:$B$6230,0))))</f>
        <v/>
      </c>
      <c r="U1801" s="238"/>
      <c r="V1801" s="270" t="e">
        <f>IF(C1801="",NA(),MATCH($B1801&amp;$C1801,'Smelter Look-up'!$J:$J,0))</f>
        <v>#N/A</v>
      </c>
      <c r="W1801" s="271"/>
      <c r="X1801" s="271">
        <f t="shared" ca="1" si="190"/>
        <v>0</v>
      </c>
      <c r="Y1801" s="271"/>
      <c r="Z1801" s="271"/>
      <c r="AB1801" s="273" t="str">
        <f t="shared" si="191"/>
        <v/>
      </c>
    </row>
    <row r="1802" spans="1:28" s="272" customFormat="1" ht="20">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189"/>
        <v/>
      </c>
      <c r="T1802" s="222" t="str">
        <f ca="1">IF(B1802="","",IF(ISERROR(MATCH($J1802,SorP!$B$1:$B$6230,0)),"",INDIRECT("'SorP'!$A$"&amp;MATCH($J1802,SorP!$B$1:$B$6230,0))))</f>
        <v/>
      </c>
      <c r="U1802" s="238"/>
      <c r="V1802" s="270" t="e">
        <f>IF(C1802="",NA(),MATCH($B1802&amp;$C1802,'Smelter Look-up'!$J:$J,0))</f>
        <v>#N/A</v>
      </c>
      <c r="W1802" s="271"/>
      <c r="X1802" s="271">
        <f t="shared" ca="1" si="190"/>
        <v>0</v>
      </c>
      <c r="Y1802" s="271"/>
      <c r="Z1802" s="271"/>
      <c r="AB1802" s="273" t="str">
        <f t="shared" si="191"/>
        <v/>
      </c>
    </row>
    <row r="1803" spans="1:28" s="272" customFormat="1" ht="20">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189"/>
        <v/>
      </c>
      <c r="T1803" s="222" t="str">
        <f ca="1">IF(B1803="","",IF(ISERROR(MATCH($J1803,SorP!$B$1:$B$6230,0)),"",INDIRECT("'SorP'!$A$"&amp;MATCH($J1803,SorP!$B$1:$B$6230,0))))</f>
        <v/>
      </c>
      <c r="U1803" s="238"/>
      <c r="V1803" s="270" t="e">
        <f>IF(C1803="",NA(),MATCH($B1803&amp;$C1803,'Smelter Look-up'!$J:$J,0))</f>
        <v>#N/A</v>
      </c>
      <c r="W1803" s="271"/>
      <c r="X1803" s="271">
        <f t="shared" ca="1" si="190"/>
        <v>0</v>
      </c>
      <c r="Y1803" s="271"/>
      <c r="Z1803" s="271"/>
      <c r="AB1803" s="273" t="str">
        <f t="shared" si="191"/>
        <v/>
      </c>
    </row>
    <row r="1804" spans="1:28" s="272" customFormat="1" ht="20">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189"/>
        <v/>
      </c>
      <c r="T1804" s="222" t="str">
        <f ca="1">IF(B1804="","",IF(ISERROR(MATCH($J1804,SorP!$B$1:$B$6230,0)),"",INDIRECT("'SorP'!$A$"&amp;MATCH($J1804,SorP!$B$1:$B$6230,0))))</f>
        <v/>
      </c>
      <c r="U1804" s="238"/>
      <c r="V1804" s="270" t="e">
        <f>IF(C1804="",NA(),MATCH($B1804&amp;$C1804,'Smelter Look-up'!$J:$J,0))</f>
        <v>#N/A</v>
      </c>
      <c r="W1804" s="271"/>
      <c r="X1804" s="271">
        <f t="shared" ca="1" si="190"/>
        <v>0</v>
      </c>
      <c r="Y1804" s="271"/>
      <c r="Z1804" s="271"/>
      <c r="AB1804" s="273" t="str">
        <f t="shared" si="191"/>
        <v/>
      </c>
    </row>
    <row r="1805" spans="1:28" s="272" customFormat="1" ht="20">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189"/>
        <v/>
      </c>
      <c r="T1805" s="222" t="str">
        <f ca="1">IF(B1805="","",IF(ISERROR(MATCH($J1805,SorP!$B$1:$B$6230,0)),"",INDIRECT("'SorP'!$A$"&amp;MATCH($J1805,SorP!$B$1:$B$6230,0))))</f>
        <v/>
      </c>
      <c r="U1805" s="238"/>
      <c r="V1805" s="270" t="e">
        <f>IF(C1805="",NA(),MATCH($B1805&amp;$C1805,'Smelter Look-up'!$J:$J,0))</f>
        <v>#N/A</v>
      </c>
      <c r="W1805" s="271"/>
      <c r="X1805" s="271">
        <f t="shared" ca="1" si="190"/>
        <v>0</v>
      </c>
      <c r="Y1805" s="271"/>
      <c r="Z1805" s="271"/>
      <c r="AB1805" s="273" t="str">
        <f t="shared" si="191"/>
        <v/>
      </c>
    </row>
    <row r="1806" spans="1:28" s="272" customFormat="1" ht="20">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189"/>
        <v/>
      </c>
      <c r="T1806" s="222" t="str">
        <f ca="1">IF(B1806="","",IF(ISERROR(MATCH($J1806,SorP!$B$1:$B$6230,0)),"",INDIRECT("'SorP'!$A$"&amp;MATCH($J1806,SorP!$B$1:$B$6230,0))))</f>
        <v/>
      </c>
      <c r="U1806" s="238"/>
      <c r="V1806" s="270" t="e">
        <f>IF(C1806="",NA(),MATCH($B1806&amp;$C1806,'Smelter Look-up'!$J:$J,0))</f>
        <v>#N/A</v>
      </c>
      <c r="W1806" s="271"/>
      <c r="X1806" s="271">
        <f t="shared" ca="1" si="190"/>
        <v>0</v>
      </c>
      <c r="Y1806" s="271"/>
      <c r="Z1806" s="271"/>
      <c r="AB1806" s="273" t="str">
        <f t="shared" si="191"/>
        <v/>
      </c>
    </row>
    <row r="1807" spans="1:28" s="272" customFormat="1" ht="20">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189"/>
        <v/>
      </c>
      <c r="T1807" s="222" t="str">
        <f ca="1">IF(B1807="","",IF(ISERROR(MATCH($J1807,SorP!$B$1:$B$6230,0)),"",INDIRECT("'SorP'!$A$"&amp;MATCH($J1807,SorP!$B$1:$B$6230,0))))</f>
        <v/>
      </c>
      <c r="U1807" s="238"/>
      <c r="V1807" s="270" t="e">
        <f>IF(C1807="",NA(),MATCH($B1807&amp;$C1807,'Smelter Look-up'!$J:$J,0))</f>
        <v>#N/A</v>
      </c>
      <c r="W1807" s="271"/>
      <c r="X1807" s="271">
        <f t="shared" ca="1" si="190"/>
        <v>0</v>
      </c>
      <c r="Y1807" s="271"/>
      <c r="Z1807" s="271"/>
      <c r="AB1807" s="273" t="str">
        <f t="shared" si="191"/>
        <v/>
      </c>
    </row>
    <row r="1808" spans="1:28" s="272" customFormat="1" ht="20">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189"/>
        <v/>
      </c>
      <c r="T1808" s="222" t="str">
        <f ca="1">IF(B1808="","",IF(ISERROR(MATCH($J1808,SorP!$B$1:$B$6230,0)),"",INDIRECT("'SorP'!$A$"&amp;MATCH($J1808,SorP!$B$1:$B$6230,0))))</f>
        <v/>
      </c>
      <c r="U1808" s="238"/>
      <c r="V1808" s="270" t="e">
        <f>IF(C1808="",NA(),MATCH($B1808&amp;$C1808,'Smelter Look-up'!$J:$J,0))</f>
        <v>#N/A</v>
      </c>
      <c r="W1808" s="271"/>
      <c r="X1808" s="271">
        <f t="shared" ca="1" si="190"/>
        <v>0</v>
      </c>
      <c r="Y1808" s="271"/>
      <c r="Z1808" s="271"/>
      <c r="AB1808" s="273" t="str">
        <f t="shared" si="191"/>
        <v/>
      </c>
    </row>
    <row r="1809" spans="1:28" s="272" customFormat="1" ht="20">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189"/>
        <v/>
      </c>
      <c r="T1809" s="222" t="str">
        <f ca="1">IF(B1809="","",IF(ISERROR(MATCH($J1809,SorP!$B$1:$B$6230,0)),"",INDIRECT("'SorP'!$A$"&amp;MATCH($J1809,SorP!$B$1:$B$6230,0))))</f>
        <v/>
      </c>
      <c r="U1809" s="238"/>
      <c r="V1809" s="270" t="e">
        <f>IF(C1809="",NA(),MATCH($B1809&amp;$C1809,'Smelter Look-up'!$J:$J,0))</f>
        <v>#N/A</v>
      </c>
      <c r="W1809" s="271"/>
      <c r="X1809" s="271">
        <f t="shared" ca="1" si="190"/>
        <v>0</v>
      </c>
      <c r="Y1809" s="271"/>
      <c r="Z1809" s="271"/>
      <c r="AB1809" s="273" t="str">
        <f t="shared" si="191"/>
        <v/>
      </c>
    </row>
    <row r="1810" spans="1:28" s="272" customFormat="1" ht="20">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189"/>
        <v/>
      </c>
      <c r="T1810" s="222" t="str">
        <f ca="1">IF(B1810="","",IF(ISERROR(MATCH($J1810,SorP!$B$1:$B$6230,0)),"",INDIRECT("'SorP'!$A$"&amp;MATCH($J1810,SorP!$B$1:$B$6230,0))))</f>
        <v/>
      </c>
      <c r="U1810" s="238"/>
      <c r="V1810" s="270" t="e">
        <f>IF(C1810="",NA(),MATCH($B1810&amp;$C1810,'Smelter Look-up'!$J:$J,0))</f>
        <v>#N/A</v>
      </c>
      <c r="W1810" s="271"/>
      <c r="X1810" s="271">
        <f t="shared" ca="1" si="190"/>
        <v>0</v>
      </c>
      <c r="Y1810" s="271"/>
      <c r="Z1810" s="271"/>
      <c r="AB1810" s="273" t="str">
        <f t="shared" si="191"/>
        <v/>
      </c>
    </row>
    <row r="1811" spans="1:28" s="272" customFormat="1" ht="20">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189"/>
        <v/>
      </c>
      <c r="T1811" s="222" t="str">
        <f ca="1">IF(B1811="","",IF(ISERROR(MATCH($J1811,SorP!$B$1:$B$6230,0)),"",INDIRECT("'SorP'!$A$"&amp;MATCH($J1811,SorP!$B$1:$B$6230,0))))</f>
        <v/>
      </c>
      <c r="U1811" s="238"/>
      <c r="V1811" s="270" t="e">
        <f>IF(C1811="",NA(),MATCH($B1811&amp;$C1811,'Smelter Look-up'!$J:$J,0))</f>
        <v>#N/A</v>
      </c>
      <c r="W1811" s="271"/>
      <c r="X1811" s="271">
        <f t="shared" ca="1" si="190"/>
        <v>0</v>
      </c>
      <c r="Y1811" s="271"/>
      <c r="Z1811" s="271"/>
      <c r="AB1811" s="273" t="str">
        <f t="shared" si="191"/>
        <v/>
      </c>
    </row>
    <row r="1812" spans="1:28" s="272" customFormat="1" ht="20">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189"/>
        <v/>
      </c>
      <c r="T1812" s="222" t="str">
        <f ca="1">IF(B1812="","",IF(ISERROR(MATCH($J1812,SorP!$B$1:$B$6230,0)),"",INDIRECT("'SorP'!$A$"&amp;MATCH($J1812,SorP!$B$1:$B$6230,0))))</f>
        <v/>
      </c>
      <c r="U1812" s="238"/>
      <c r="V1812" s="270" t="e">
        <f>IF(C1812="",NA(),MATCH($B1812&amp;$C1812,'Smelter Look-up'!$J:$J,0))</f>
        <v>#N/A</v>
      </c>
      <c r="W1812" s="271"/>
      <c r="X1812" s="271">
        <f t="shared" ca="1" si="190"/>
        <v>0</v>
      </c>
      <c r="Y1812" s="271"/>
      <c r="Z1812" s="271"/>
      <c r="AB1812" s="273" t="str">
        <f t="shared" si="191"/>
        <v/>
      </c>
    </row>
    <row r="1813" spans="1:28" s="272" customFormat="1" ht="20">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189"/>
        <v/>
      </c>
      <c r="T1813" s="222" t="str">
        <f ca="1">IF(B1813="","",IF(ISERROR(MATCH($J1813,SorP!$B$1:$B$6230,0)),"",INDIRECT("'SorP'!$A$"&amp;MATCH($J1813,SorP!$B$1:$B$6230,0))))</f>
        <v/>
      </c>
      <c r="U1813" s="238"/>
      <c r="V1813" s="270" t="e">
        <f>IF(C1813="",NA(),MATCH($B1813&amp;$C1813,'Smelter Look-up'!$J:$J,0))</f>
        <v>#N/A</v>
      </c>
      <c r="W1813" s="271"/>
      <c r="X1813" s="271">
        <f t="shared" ca="1" si="190"/>
        <v>0</v>
      </c>
      <c r="Y1813" s="271"/>
      <c r="Z1813" s="271"/>
      <c r="AB1813" s="273" t="str">
        <f t="shared" si="191"/>
        <v/>
      </c>
    </row>
    <row r="1814" spans="1:28" s="272" customFormat="1" ht="20">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189"/>
        <v/>
      </c>
      <c r="T1814" s="222" t="str">
        <f ca="1">IF(B1814="","",IF(ISERROR(MATCH($J1814,SorP!$B$1:$B$6230,0)),"",INDIRECT("'SorP'!$A$"&amp;MATCH($J1814,SorP!$B$1:$B$6230,0))))</f>
        <v/>
      </c>
      <c r="U1814" s="238"/>
      <c r="V1814" s="270" t="e">
        <f>IF(C1814="",NA(),MATCH($B1814&amp;$C1814,'Smelter Look-up'!$J:$J,0))</f>
        <v>#N/A</v>
      </c>
      <c r="W1814" s="271"/>
      <c r="X1814" s="271">
        <f t="shared" ca="1" si="190"/>
        <v>0</v>
      </c>
      <c r="Y1814" s="271"/>
      <c r="Z1814" s="271"/>
      <c r="AB1814" s="273" t="str">
        <f t="shared" si="191"/>
        <v/>
      </c>
    </row>
    <row r="1815" spans="1:28" s="272" customFormat="1" ht="20">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189"/>
        <v/>
      </c>
      <c r="T1815" s="222" t="str">
        <f ca="1">IF(B1815="","",IF(ISERROR(MATCH($J1815,SorP!$B$1:$B$6230,0)),"",INDIRECT("'SorP'!$A$"&amp;MATCH($J1815,SorP!$B$1:$B$6230,0))))</f>
        <v/>
      </c>
      <c r="U1815" s="238"/>
      <c r="V1815" s="270" t="e">
        <f>IF(C1815="",NA(),MATCH($B1815&amp;$C1815,'Smelter Look-up'!$J:$J,0))</f>
        <v>#N/A</v>
      </c>
      <c r="W1815" s="271"/>
      <c r="X1815" s="271">
        <f t="shared" ca="1" si="190"/>
        <v>0</v>
      </c>
      <c r="Y1815" s="271"/>
      <c r="Z1815" s="271"/>
      <c r="AB1815" s="273" t="str">
        <f t="shared" si="191"/>
        <v/>
      </c>
    </row>
    <row r="1816" spans="1:28" s="272" customFormat="1" ht="20">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189"/>
        <v/>
      </c>
      <c r="T1816" s="222" t="str">
        <f ca="1">IF(B1816="","",IF(ISERROR(MATCH($J1816,SorP!$B$1:$B$6230,0)),"",INDIRECT("'SorP'!$A$"&amp;MATCH($J1816,SorP!$B$1:$B$6230,0))))</f>
        <v/>
      </c>
      <c r="U1816" s="238"/>
      <c r="V1816" s="270" t="e">
        <f>IF(C1816="",NA(),MATCH($B1816&amp;$C1816,'Smelter Look-up'!$J:$J,0))</f>
        <v>#N/A</v>
      </c>
      <c r="W1816" s="271"/>
      <c r="X1816" s="271">
        <f t="shared" ca="1" si="190"/>
        <v>0</v>
      </c>
      <c r="Y1816" s="271"/>
      <c r="Z1816" s="271"/>
      <c r="AB1816" s="273" t="str">
        <f t="shared" si="191"/>
        <v/>
      </c>
    </row>
    <row r="1817" spans="1:28" s="272" customFormat="1" ht="20">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189"/>
        <v/>
      </c>
      <c r="T1817" s="222" t="str">
        <f ca="1">IF(B1817="","",IF(ISERROR(MATCH($J1817,SorP!$B$1:$B$6230,0)),"",INDIRECT("'SorP'!$A$"&amp;MATCH($J1817,SorP!$B$1:$B$6230,0))))</f>
        <v/>
      </c>
      <c r="U1817" s="238"/>
      <c r="V1817" s="270" t="e">
        <f>IF(C1817="",NA(),MATCH($B1817&amp;$C1817,'Smelter Look-up'!$J:$J,0))</f>
        <v>#N/A</v>
      </c>
      <c r="W1817" s="271"/>
      <c r="X1817" s="271">
        <f t="shared" ca="1" si="190"/>
        <v>0</v>
      </c>
      <c r="Y1817" s="271"/>
      <c r="Z1817" s="271"/>
      <c r="AB1817" s="273" t="str">
        <f t="shared" si="191"/>
        <v/>
      </c>
    </row>
    <row r="1818" spans="1:28" s="272" customFormat="1" ht="20">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189"/>
        <v/>
      </c>
      <c r="T1818" s="222" t="str">
        <f ca="1">IF(B1818="","",IF(ISERROR(MATCH($J1818,SorP!$B$1:$B$6230,0)),"",INDIRECT("'SorP'!$A$"&amp;MATCH($J1818,SorP!$B$1:$B$6230,0))))</f>
        <v/>
      </c>
      <c r="U1818" s="238"/>
      <c r="V1818" s="270" t="e">
        <f>IF(C1818="",NA(),MATCH($B1818&amp;$C1818,'Smelter Look-up'!$J:$J,0))</f>
        <v>#N/A</v>
      </c>
      <c r="W1818" s="271"/>
      <c r="X1818" s="271">
        <f t="shared" ca="1" si="190"/>
        <v>0</v>
      </c>
      <c r="Y1818" s="271"/>
      <c r="Z1818" s="271"/>
      <c r="AB1818" s="273" t="str">
        <f t="shared" si="191"/>
        <v/>
      </c>
    </row>
    <row r="1819" spans="1:28" s="272" customFormat="1" ht="20">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ref="S1819:S1849" ca="1" si="192">IF(B1819="","",IF(ISERROR(MATCH($E1819,CL,0)),"Unknown",INDIRECT("'C'!$A$"&amp;MATCH($E1819,CL,0)+1)))</f>
        <v/>
      </c>
      <c r="T1819" s="222" t="str">
        <f ca="1">IF(B1819="","",IF(ISERROR(MATCH($J1819,SorP!$B$1:$B$6230,0)),"",INDIRECT("'SorP'!$A$"&amp;MATCH($J1819,SorP!$B$1:$B$6230,0))))</f>
        <v/>
      </c>
      <c r="U1819" s="238"/>
      <c r="V1819" s="270" t="e">
        <f>IF(C1819="",NA(),MATCH($B1819&amp;$C1819,'Smelter Look-up'!$J:$J,0))</f>
        <v>#N/A</v>
      </c>
      <c r="W1819" s="271"/>
      <c r="X1819" s="271">
        <f t="shared" ref="X1819:X1849" ca="1" si="193">IF(AND(C1819="Smelter not listed",OR(LEN(D1819)=0,LEN(E1819)=0)),1,0)</f>
        <v>0</v>
      </c>
      <c r="Y1819" s="271"/>
      <c r="Z1819" s="271"/>
      <c r="AB1819" s="273" t="str">
        <f t="shared" ref="AB1819:AB1849" si="194">B1819&amp;C1819</f>
        <v/>
      </c>
    </row>
    <row r="1820" spans="1:28" s="272" customFormat="1" ht="20">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ca="1" si="192"/>
        <v/>
      </c>
      <c r="T1820" s="222" t="str">
        <f ca="1">IF(B1820="","",IF(ISERROR(MATCH($J1820,SorP!$B$1:$B$6230,0)),"",INDIRECT("'SorP'!$A$"&amp;MATCH($J1820,SorP!$B$1:$B$6230,0))))</f>
        <v/>
      </c>
      <c r="U1820" s="238"/>
      <c r="V1820" s="270" t="e">
        <f>IF(C1820="",NA(),MATCH($B1820&amp;$C1820,'Smelter Look-up'!$J:$J,0))</f>
        <v>#N/A</v>
      </c>
      <c r="W1820" s="271"/>
      <c r="X1820" s="271">
        <f t="shared" ca="1" si="193"/>
        <v>0</v>
      </c>
      <c r="Y1820" s="271"/>
      <c r="Z1820" s="271"/>
      <c r="AB1820" s="273" t="str">
        <f t="shared" si="194"/>
        <v/>
      </c>
    </row>
    <row r="1821" spans="1:28" s="272" customFormat="1" ht="20">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192"/>
        <v/>
      </c>
      <c r="T1821" s="222" t="str">
        <f ca="1">IF(B1821="","",IF(ISERROR(MATCH($J1821,SorP!$B$1:$B$6230,0)),"",INDIRECT("'SorP'!$A$"&amp;MATCH($J1821,SorP!$B$1:$B$6230,0))))</f>
        <v/>
      </c>
      <c r="U1821" s="238"/>
      <c r="V1821" s="270" t="e">
        <f>IF(C1821="",NA(),MATCH($B1821&amp;$C1821,'Smelter Look-up'!$J:$J,0))</f>
        <v>#N/A</v>
      </c>
      <c r="W1821" s="271"/>
      <c r="X1821" s="271">
        <f t="shared" ca="1" si="193"/>
        <v>0</v>
      </c>
      <c r="Y1821" s="271"/>
      <c r="Z1821" s="271"/>
      <c r="AB1821" s="273" t="str">
        <f t="shared" si="194"/>
        <v/>
      </c>
    </row>
    <row r="1822" spans="1:28" s="272" customFormat="1" ht="20">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192"/>
        <v/>
      </c>
      <c r="T1822" s="222" t="str">
        <f ca="1">IF(B1822="","",IF(ISERROR(MATCH($J1822,SorP!$B$1:$B$6230,0)),"",INDIRECT("'SorP'!$A$"&amp;MATCH($J1822,SorP!$B$1:$B$6230,0))))</f>
        <v/>
      </c>
      <c r="U1822" s="238"/>
      <c r="V1822" s="270" t="e">
        <f>IF(C1822="",NA(),MATCH($B1822&amp;$C1822,'Smelter Look-up'!$J:$J,0))</f>
        <v>#N/A</v>
      </c>
      <c r="W1822" s="271"/>
      <c r="X1822" s="271">
        <f t="shared" ca="1" si="193"/>
        <v>0</v>
      </c>
      <c r="Y1822" s="271"/>
      <c r="Z1822" s="271"/>
      <c r="AB1822" s="273" t="str">
        <f t="shared" si="194"/>
        <v/>
      </c>
    </row>
    <row r="1823" spans="1:28" s="272" customFormat="1" ht="20">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192"/>
        <v/>
      </c>
      <c r="T1823" s="222" t="str">
        <f ca="1">IF(B1823="","",IF(ISERROR(MATCH($J1823,SorP!$B$1:$B$6230,0)),"",INDIRECT("'SorP'!$A$"&amp;MATCH($J1823,SorP!$B$1:$B$6230,0))))</f>
        <v/>
      </c>
      <c r="U1823" s="238"/>
      <c r="V1823" s="270" t="e">
        <f>IF(C1823="",NA(),MATCH($B1823&amp;$C1823,'Smelter Look-up'!$J:$J,0))</f>
        <v>#N/A</v>
      </c>
      <c r="W1823" s="271"/>
      <c r="X1823" s="271">
        <f t="shared" ca="1" si="193"/>
        <v>0</v>
      </c>
      <c r="Y1823" s="271"/>
      <c r="Z1823" s="271"/>
      <c r="AB1823" s="273" t="str">
        <f t="shared" si="194"/>
        <v/>
      </c>
    </row>
    <row r="1824" spans="1:28" s="272" customFormat="1" ht="20">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192"/>
        <v/>
      </c>
      <c r="T1824" s="222" t="str">
        <f ca="1">IF(B1824="","",IF(ISERROR(MATCH($J1824,SorP!$B$1:$B$6230,0)),"",INDIRECT("'SorP'!$A$"&amp;MATCH($J1824,SorP!$B$1:$B$6230,0))))</f>
        <v/>
      </c>
      <c r="U1824" s="238"/>
      <c r="V1824" s="270" t="e">
        <f>IF(C1824="",NA(),MATCH($B1824&amp;$C1824,'Smelter Look-up'!$J:$J,0))</f>
        <v>#N/A</v>
      </c>
      <c r="W1824" s="271"/>
      <c r="X1824" s="271">
        <f t="shared" ca="1" si="193"/>
        <v>0</v>
      </c>
      <c r="Y1824" s="271"/>
      <c r="Z1824" s="271"/>
      <c r="AB1824" s="273" t="str">
        <f t="shared" si="194"/>
        <v/>
      </c>
    </row>
    <row r="1825" spans="1:28" s="272" customFormat="1" ht="20">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192"/>
        <v/>
      </c>
      <c r="T1825" s="222" t="str">
        <f ca="1">IF(B1825="","",IF(ISERROR(MATCH($J1825,SorP!$B$1:$B$6230,0)),"",INDIRECT("'SorP'!$A$"&amp;MATCH($J1825,SorP!$B$1:$B$6230,0))))</f>
        <v/>
      </c>
      <c r="U1825" s="238"/>
      <c r="V1825" s="270" t="e">
        <f>IF(C1825="",NA(),MATCH($B1825&amp;$C1825,'Smelter Look-up'!$J:$J,0))</f>
        <v>#N/A</v>
      </c>
      <c r="W1825" s="271"/>
      <c r="X1825" s="271">
        <f t="shared" ca="1" si="193"/>
        <v>0</v>
      </c>
      <c r="Y1825" s="271"/>
      <c r="Z1825" s="271"/>
      <c r="AB1825" s="273" t="str">
        <f t="shared" si="194"/>
        <v/>
      </c>
    </row>
    <row r="1826" spans="1:28" s="272" customFormat="1" ht="20">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192"/>
        <v/>
      </c>
      <c r="T1826" s="222" t="str">
        <f ca="1">IF(B1826="","",IF(ISERROR(MATCH($J1826,SorP!$B$1:$B$6230,0)),"",INDIRECT("'SorP'!$A$"&amp;MATCH($J1826,SorP!$B$1:$B$6230,0))))</f>
        <v/>
      </c>
      <c r="U1826" s="238"/>
      <c r="V1826" s="270" t="e">
        <f>IF(C1826="",NA(),MATCH($B1826&amp;$C1826,'Smelter Look-up'!$J:$J,0))</f>
        <v>#N/A</v>
      </c>
      <c r="W1826" s="271"/>
      <c r="X1826" s="271">
        <f t="shared" ca="1" si="193"/>
        <v>0</v>
      </c>
      <c r="Y1826" s="271"/>
      <c r="Z1826" s="271"/>
      <c r="AB1826" s="273" t="str">
        <f t="shared" si="194"/>
        <v/>
      </c>
    </row>
    <row r="1827" spans="1:28" s="272" customFormat="1" ht="20">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192"/>
        <v/>
      </c>
      <c r="T1827" s="222" t="str">
        <f ca="1">IF(B1827="","",IF(ISERROR(MATCH($J1827,SorP!$B$1:$B$6230,0)),"",INDIRECT("'SorP'!$A$"&amp;MATCH($J1827,SorP!$B$1:$B$6230,0))))</f>
        <v/>
      </c>
      <c r="U1827" s="238"/>
      <c r="V1827" s="270" t="e">
        <f>IF(C1827="",NA(),MATCH($B1827&amp;$C1827,'Smelter Look-up'!$J:$J,0))</f>
        <v>#N/A</v>
      </c>
      <c r="W1827" s="271"/>
      <c r="X1827" s="271">
        <f t="shared" ca="1" si="193"/>
        <v>0</v>
      </c>
      <c r="Y1827" s="271"/>
      <c r="Z1827" s="271"/>
      <c r="AB1827" s="273" t="str">
        <f t="shared" si="194"/>
        <v/>
      </c>
    </row>
    <row r="1828" spans="1:28" s="272" customFormat="1" ht="20">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192"/>
        <v/>
      </c>
      <c r="T1828" s="222" t="str">
        <f ca="1">IF(B1828="","",IF(ISERROR(MATCH($J1828,SorP!$B$1:$B$6230,0)),"",INDIRECT("'SorP'!$A$"&amp;MATCH($J1828,SorP!$B$1:$B$6230,0))))</f>
        <v/>
      </c>
      <c r="U1828" s="238"/>
      <c r="V1828" s="270" t="e">
        <f>IF(C1828="",NA(),MATCH($B1828&amp;$C1828,'Smelter Look-up'!$J:$J,0))</f>
        <v>#N/A</v>
      </c>
      <c r="W1828" s="271"/>
      <c r="X1828" s="271">
        <f t="shared" ca="1" si="193"/>
        <v>0</v>
      </c>
      <c r="Y1828" s="271"/>
      <c r="Z1828" s="271"/>
      <c r="AB1828" s="273" t="str">
        <f t="shared" si="194"/>
        <v/>
      </c>
    </row>
    <row r="1829" spans="1:28" s="272" customFormat="1" ht="20">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192"/>
        <v/>
      </c>
      <c r="T1829" s="222" t="str">
        <f ca="1">IF(B1829="","",IF(ISERROR(MATCH($J1829,SorP!$B$1:$B$6230,0)),"",INDIRECT("'SorP'!$A$"&amp;MATCH($J1829,SorP!$B$1:$B$6230,0))))</f>
        <v/>
      </c>
      <c r="U1829" s="238"/>
      <c r="V1829" s="270" t="e">
        <f>IF(C1829="",NA(),MATCH($B1829&amp;$C1829,'Smelter Look-up'!$J:$J,0))</f>
        <v>#N/A</v>
      </c>
      <c r="W1829" s="271"/>
      <c r="X1829" s="271">
        <f t="shared" ca="1" si="193"/>
        <v>0</v>
      </c>
      <c r="Y1829" s="271"/>
      <c r="Z1829" s="271"/>
      <c r="AB1829" s="273" t="str">
        <f t="shared" si="194"/>
        <v/>
      </c>
    </row>
    <row r="1830" spans="1:28" s="272" customFormat="1" ht="20">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192"/>
        <v/>
      </c>
      <c r="T1830" s="222" t="str">
        <f ca="1">IF(B1830="","",IF(ISERROR(MATCH($J1830,SorP!$B$1:$B$6230,0)),"",INDIRECT("'SorP'!$A$"&amp;MATCH($J1830,SorP!$B$1:$B$6230,0))))</f>
        <v/>
      </c>
      <c r="U1830" s="238"/>
      <c r="V1830" s="270" t="e">
        <f>IF(C1830="",NA(),MATCH($B1830&amp;$C1830,'Smelter Look-up'!$J:$J,0))</f>
        <v>#N/A</v>
      </c>
      <c r="W1830" s="271"/>
      <c r="X1830" s="271">
        <f t="shared" ca="1" si="193"/>
        <v>0</v>
      </c>
      <c r="Y1830" s="271"/>
      <c r="Z1830" s="271"/>
      <c r="AB1830" s="273" t="str">
        <f t="shared" si="194"/>
        <v/>
      </c>
    </row>
    <row r="1831" spans="1:28" s="272" customFormat="1" ht="20">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192"/>
        <v/>
      </c>
      <c r="T1831" s="222" t="str">
        <f ca="1">IF(B1831="","",IF(ISERROR(MATCH($J1831,SorP!$B$1:$B$6230,0)),"",INDIRECT("'SorP'!$A$"&amp;MATCH($J1831,SorP!$B$1:$B$6230,0))))</f>
        <v/>
      </c>
      <c r="U1831" s="238"/>
      <c r="V1831" s="270" t="e">
        <f>IF(C1831="",NA(),MATCH($B1831&amp;$C1831,'Smelter Look-up'!$J:$J,0))</f>
        <v>#N/A</v>
      </c>
      <c r="W1831" s="271"/>
      <c r="X1831" s="271">
        <f t="shared" ca="1" si="193"/>
        <v>0</v>
      </c>
      <c r="Y1831" s="271"/>
      <c r="Z1831" s="271"/>
      <c r="AB1831" s="273" t="str">
        <f t="shared" si="194"/>
        <v/>
      </c>
    </row>
    <row r="1832" spans="1:28" s="272" customFormat="1" ht="20">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192"/>
        <v/>
      </c>
      <c r="T1832" s="222" t="str">
        <f ca="1">IF(B1832="","",IF(ISERROR(MATCH($J1832,SorP!$B$1:$B$6230,0)),"",INDIRECT("'SorP'!$A$"&amp;MATCH($J1832,SorP!$B$1:$B$6230,0))))</f>
        <v/>
      </c>
      <c r="U1832" s="238"/>
      <c r="V1832" s="270" t="e">
        <f>IF(C1832="",NA(),MATCH($B1832&amp;$C1832,'Smelter Look-up'!$J:$J,0))</f>
        <v>#N/A</v>
      </c>
      <c r="W1832" s="271"/>
      <c r="X1832" s="271">
        <f t="shared" ca="1" si="193"/>
        <v>0</v>
      </c>
      <c r="Y1832" s="271"/>
      <c r="Z1832" s="271"/>
      <c r="AB1832" s="273" t="str">
        <f t="shared" si="194"/>
        <v/>
      </c>
    </row>
    <row r="1833" spans="1:28" s="272" customFormat="1" ht="20">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192"/>
        <v/>
      </c>
      <c r="T1833" s="222" t="str">
        <f ca="1">IF(B1833="","",IF(ISERROR(MATCH($J1833,SorP!$B$1:$B$6230,0)),"",INDIRECT("'SorP'!$A$"&amp;MATCH($J1833,SorP!$B$1:$B$6230,0))))</f>
        <v/>
      </c>
      <c r="U1833" s="238"/>
      <c r="V1833" s="270" t="e">
        <f>IF(C1833="",NA(),MATCH($B1833&amp;$C1833,'Smelter Look-up'!$J:$J,0))</f>
        <v>#N/A</v>
      </c>
      <c r="W1833" s="271"/>
      <c r="X1833" s="271">
        <f t="shared" ca="1" si="193"/>
        <v>0</v>
      </c>
      <c r="Y1833" s="271"/>
      <c r="Z1833" s="271"/>
      <c r="AB1833" s="273" t="str">
        <f t="shared" si="194"/>
        <v/>
      </c>
    </row>
    <row r="1834" spans="1:28" s="272" customFormat="1" ht="20">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192"/>
        <v/>
      </c>
      <c r="T1834" s="222" t="str">
        <f ca="1">IF(B1834="","",IF(ISERROR(MATCH($J1834,SorP!$B$1:$B$6230,0)),"",INDIRECT("'SorP'!$A$"&amp;MATCH($J1834,SorP!$B$1:$B$6230,0))))</f>
        <v/>
      </c>
      <c r="U1834" s="238"/>
      <c r="V1834" s="270" t="e">
        <f>IF(C1834="",NA(),MATCH($B1834&amp;$C1834,'Smelter Look-up'!$J:$J,0))</f>
        <v>#N/A</v>
      </c>
      <c r="W1834" s="271"/>
      <c r="X1834" s="271">
        <f t="shared" ca="1" si="193"/>
        <v>0</v>
      </c>
      <c r="Y1834" s="271"/>
      <c r="Z1834" s="271"/>
      <c r="AB1834" s="273" t="str">
        <f t="shared" si="194"/>
        <v/>
      </c>
    </row>
    <row r="1835" spans="1:28" s="272" customFormat="1" ht="20">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192"/>
        <v/>
      </c>
      <c r="T1835" s="222" t="str">
        <f ca="1">IF(B1835="","",IF(ISERROR(MATCH($J1835,SorP!$B$1:$B$6230,0)),"",INDIRECT("'SorP'!$A$"&amp;MATCH($J1835,SorP!$B$1:$B$6230,0))))</f>
        <v/>
      </c>
      <c r="U1835" s="238"/>
      <c r="V1835" s="270" t="e">
        <f>IF(C1835="",NA(),MATCH($B1835&amp;$C1835,'Smelter Look-up'!$J:$J,0))</f>
        <v>#N/A</v>
      </c>
      <c r="W1835" s="271"/>
      <c r="X1835" s="271">
        <f t="shared" ca="1" si="193"/>
        <v>0</v>
      </c>
      <c r="Y1835" s="271"/>
      <c r="Z1835" s="271"/>
      <c r="AB1835" s="273" t="str">
        <f t="shared" si="194"/>
        <v/>
      </c>
    </row>
    <row r="1836" spans="1:28" s="272" customFormat="1" ht="20">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192"/>
        <v/>
      </c>
      <c r="T1836" s="222" t="str">
        <f ca="1">IF(B1836="","",IF(ISERROR(MATCH($J1836,SorP!$B$1:$B$6230,0)),"",INDIRECT("'SorP'!$A$"&amp;MATCH($J1836,SorP!$B$1:$B$6230,0))))</f>
        <v/>
      </c>
      <c r="U1836" s="238"/>
      <c r="V1836" s="270" t="e">
        <f>IF(C1836="",NA(),MATCH($B1836&amp;$C1836,'Smelter Look-up'!$J:$J,0))</f>
        <v>#N/A</v>
      </c>
      <c r="W1836" s="271"/>
      <c r="X1836" s="271">
        <f t="shared" ca="1" si="193"/>
        <v>0</v>
      </c>
      <c r="Y1836" s="271"/>
      <c r="Z1836" s="271"/>
      <c r="AB1836" s="273" t="str">
        <f t="shared" si="194"/>
        <v/>
      </c>
    </row>
    <row r="1837" spans="1:28" s="272" customFormat="1" ht="20">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192"/>
        <v/>
      </c>
      <c r="T1837" s="222" t="str">
        <f ca="1">IF(B1837="","",IF(ISERROR(MATCH($J1837,SorP!$B$1:$B$6230,0)),"",INDIRECT("'SorP'!$A$"&amp;MATCH($J1837,SorP!$B$1:$B$6230,0))))</f>
        <v/>
      </c>
      <c r="U1837" s="238"/>
      <c r="V1837" s="270" t="e">
        <f>IF(C1837="",NA(),MATCH($B1837&amp;$C1837,'Smelter Look-up'!$J:$J,0))</f>
        <v>#N/A</v>
      </c>
      <c r="W1837" s="271"/>
      <c r="X1837" s="271">
        <f t="shared" ca="1" si="193"/>
        <v>0</v>
      </c>
      <c r="Y1837" s="271"/>
      <c r="Z1837" s="271"/>
      <c r="AB1837" s="273" t="str">
        <f t="shared" si="194"/>
        <v/>
      </c>
    </row>
    <row r="1838" spans="1:28" s="272" customFormat="1" ht="20">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192"/>
        <v/>
      </c>
      <c r="T1838" s="222" t="str">
        <f ca="1">IF(B1838="","",IF(ISERROR(MATCH($J1838,SorP!$B$1:$B$6230,0)),"",INDIRECT("'SorP'!$A$"&amp;MATCH($J1838,SorP!$B$1:$B$6230,0))))</f>
        <v/>
      </c>
      <c r="U1838" s="238"/>
      <c r="V1838" s="270" t="e">
        <f>IF(C1838="",NA(),MATCH($B1838&amp;$C1838,'Smelter Look-up'!$J:$J,0))</f>
        <v>#N/A</v>
      </c>
      <c r="W1838" s="271"/>
      <c r="X1838" s="271">
        <f t="shared" ca="1" si="193"/>
        <v>0</v>
      </c>
      <c r="Y1838" s="271"/>
      <c r="Z1838" s="271"/>
      <c r="AB1838" s="273" t="str">
        <f t="shared" si="194"/>
        <v/>
      </c>
    </row>
    <row r="1839" spans="1:28" s="272" customFormat="1" ht="20">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192"/>
        <v/>
      </c>
      <c r="T1839" s="222" t="str">
        <f ca="1">IF(B1839="","",IF(ISERROR(MATCH($J1839,SorP!$B$1:$B$6230,0)),"",INDIRECT("'SorP'!$A$"&amp;MATCH($J1839,SorP!$B$1:$B$6230,0))))</f>
        <v/>
      </c>
      <c r="U1839" s="238"/>
      <c r="V1839" s="270" t="e">
        <f>IF(C1839="",NA(),MATCH($B1839&amp;$C1839,'Smelter Look-up'!$J:$J,0))</f>
        <v>#N/A</v>
      </c>
      <c r="W1839" s="271"/>
      <c r="X1839" s="271">
        <f t="shared" ca="1" si="193"/>
        <v>0</v>
      </c>
      <c r="Y1839" s="271"/>
      <c r="Z1839" s="271"/>
      <c r="AB1839" s="273" t="str">
        <f t="shared" si="194"/>
        <v/>
      </c>
    </row>
    <row r="1840" spans="1:28" s="272" customFormat="1" ht="20">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192"/>
        <v/>
      </c>
      <c r="T1840" s="222" t="str">
        <f ca="1">IF(B1840="","",IF(ISERROR(MATCH($J1840,SorP!$B$1:$B$6230,0)),"",INDIRECT("'SorP'!$A$"&amp;MATCH($J1840,SorP!$B$1:$B$6230,0))))</f>
        <v/>
      </c>
      <c r="U1840" s="238"/>
      <c r="V1840" s="270" t="e">
        <f>IF(C1840="",NA(),MATCH($B1840&amp;$C1840,'Smelter Look-up'!$J:$J,0))</f>
        <v>#N/A</v>
      </c>
      <c r="W1840" s="271"/>
      <c r="X1840" s="271">
        <f t="shared" ca="1" si="193"/>
        <v>0</v>
      </c>
      <c r="Y1840" s="271"/>
      <c r="Z1840" s="271"/>
      <c r="AB1840" s="273" t="str">
        <f t="shared" si="194"/>
        <v/>
      </c>
    </row>
    <row r="1841" spans="1:28" s="272" customFormat="1" ht="20">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192"/>
        <v/>
      </c>
      <c r="T1841" s="222" t="str">
        <f ca="1">IF(B1841="","",IF(ISERROR(MATCH($J1841,SorP!$B$1:$B$6230,0)),"",INDIRECT("'SorP'!$A$"&amp;MATCH($J1841,SorP!$B$1:$B$6230,0))))</f>
        <v/>
      </c>
      <c r="U1841" s="238"/>
      <c r="V1841" s="270" t="e">
        <f>IF(C1841="",NA(),MATCH($B1841&amp;$C1841,'Smelter Look-up'!$J:$J,0))</f>
        <v>#N/A</v>
      </c>
      <c r="W1841" s="271"/>
      <c r="X1841" s="271">
        <f t="shared" ca="1" si="193"/>
        <v>0</v>
      </c>
      <c r="Y1841" s="271"/>
      <c r="Z1841" s="271"/>
      <c r="AB1841" s="273" t="str">
        <f t="shared" si="194"/>
        <v/>
      </c>
    </row>
    <row r="1842" spans="1:28" s="272" customFormat="1" ht="20">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192"/>
        <v/>
      </c>
      <c r="T1842" s="222" t="str">
        <f ca="1">IF(B1842="","",IF(ISERROR(MATCH($J1842,SorP!$B$1:$B$6230,0)),"",INDIRECT("'SorP'!$A$"&amp;MATCH($J1842,SorP!$B$1:$B$6230,0))))</f>
        <v/>
      </c>
      <c r="U1842" s="238"/>
      <c r="V1842" s="270" t="e">
        <f>IF(C1842="",NA(),MATCH($B1842&amp;$C1842,'Smelter Look-up'!$J:$J,0))</f>
        <v>#N/A</v>
      </c>
      <c r="W1842" s="271"/>
      <c r="X1842" s="271">
        <f t="shared" ca="1" si="193"/>
        <v>0</v>
      </c>
      <c r="Y1842" s="271"/>
      <c r="Z1842" s="271"/>
      <c r="AB1842" s="273" t="str">
        <f t="shared" si="194"/>
        <v/>
      </c>
    </row>
    <row r="1843" spans="1:28" s="272" customFormat="1" ht="20">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192"/>
        <v/>
      </c>
      <c r="T1843" s="222" t="str">
        <f ca="1">IF(B1843="","",IF(ISERROR(MATCH($J1843,SorP!$B$1:$B$6230,0)),"",INDIRECT("'SorP'!$A$"&amp;MATCH($J1843,SorP!$B$1:$B$6230,0))))</f>
        <v/>
      </c>
      <c r="U1843" s="238"/>
      <c r="V1843" s="270" t="e">
        <f>IF(C1843="",NA(),MATCH($B1843&amp;$C1843,'Smelter Look-up'!$J:$J,0))</f>
        <v>#N/A</v>
      </c>
      <c r="W1843" s="271"/>
      <c r="X1843" s="271">
        <f t="shared" ca="1" si="193"/>
        <v>0</v>
      </c>
      <c r="Y1843" s="271"/>
      <c r="Z1843" s="271"/>
      <c r="AB1843" s="273" t="str">
        <f t="shared" si="194"/>
        <v/>
      </c>
    </row>
    <row r="1844" spans="1:28" s="272" customFormat="1" ht="20">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192"/>
        <v/>
      </c>
      <c r="T1844" s="222" t="str">
        <f ca="1">IF(B1844="","",IF(ISERROR(MATCH($J1844,SorP!$B$1:$B$6230,0)),"",INDIRECT("'SorP'!$A$"&amp;MATCH($J1844,SorP!$B$1:$B$6230,0))))</f>
        <v/>
      </c>
      <c r="U1844" s="238"/>
      <c r="V1844" s="270" t="e">
        <f>IF(C1844="",NA(),MATCH($B1844&amp;$C1844,'Smelter Look-up'!$J:$J,0))</f>
        <v>#N/A</v>
      </c>
      <c r="W1844" s="271"/>
      <c r="X1844" s="271">
        <f t="shared" ca="1" si="193"/>
        <v>0</v>
      </c>
      <c r="Y1844" s="271"/>
      <c r="Z1844" s="271"/>
      <c r="AB1844" s="273" t="str">
        <f t="shared" si="194"/>
        <v/>
      </c>
    </row>
    <row r="1845" spans="1:28" s="272" customFormat="1" ht="20">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192"/>
        <v/>
      </c>
      <c r="T1845" s="222" t="str">
        <f ca="1">IF(B1845="","",IF(ISERROR(MATCH($J1845,SorP!$B$1:$B$6230,0)),"",INDIRECT("'SorP'!$A$"&amp;MATCH($J1845,SorP!$B$1:$B$6230,0))))</f>
        <v/>
      </c>
      <c r="U1845" s="238"/>
      <c r="V1845" s="270" t="e">
        <f>IF(C1845="",NA(),MATCH($B1845&amp;$C1845,'Smelter Look-up'!$J:$J,0))</f>
        <v>#N/A</v>
      </c>
      <c r="W1845" s="271"/>
      <c r="X1845" s="271">
        <f t="shared" ca="1" si="193"/>
        <v>0</v>
      </c>
      <c r="Y1845" s="271"/>
      <c r="Z1845" s="271"/>
      <c r="AB1845" s="273" t="str">
        <f t="shared" si="194"/>
        <v/>
      </c>
    </row>
    <row r="1846" spans="1:28" s="272" customFormat="1" ht="20">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192"/>
        <v/>
      </c>
      <c r="T1846" s="222" t="str">
        <f ca="1">IF(B1846="","",IF(ISERROR(MATCH($J1846,SorP!$B$1:$B$6230,0)),"",INDIRECT("'SorP'!$A$"&amp;MATCH($J1846,SorP!$B$1:$B$6230,0))))</f>
        <v/>
      </c>
      <c r="U1846" s="238"/>
      <c r="V1846" s="270" t="e">
        <f>IF(C1846="",NA(),MATCH($B1846&amp;$C1846,'Smelter Look-up'!$J:$J,0))</f>
        <v>#N/A</v>
      </c>
      <c r="W1846" s="271"/>
      <c r="X1846" s="271">
        <f t="shared" ca="1" si="193"/>
        <v>0</v>
      </c>
      <c r="Y1846" s="271"/>
      <c r="Z1846" s="271"/>
      <c r="AB1846" s="273" t="str">
        <f t="shared" si="194"/>
        <v/>
      </c>
    </row>
    <row r="1847" spans="1:28" s="272" customFormat="1" ht="20">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192"/>
        <v/>
      </c>
      <c r="T1847" s="222" t="str">
        <f ca="1">IF(B1847="","",IF(ISERROR(MATCH($J1847,SorP!$B$1:$B$6230,0)),"",INDIRECT("'SorP'!$A$"&amp;MATCH($J1847,SorP!$B$1:$B$6230,0))))</f>
        <v/>
      </c>
      <c r="U1847" s="238"/>
      <c r="V1847" s="270" t="e">
        <f>IF(C1847="",NA(),MATCH($B1847&amp;$C1847,'Smelter Look-up'!$J:$J,0))</f>
        <v>#N/A</v>
      </c>
      <c r="W1847" s="271"/>
      <c r="X1847" s="271">
        <f t="shared" ca="1" si="193"/>
        <v>0</v>
      </c>
      <c r="Y1847" s="271"/>
      <c r="Z1847" s="271"/>
      <c r="AB1847" s="273" t="str">
        <f t="shared" si="194"/>
        <v/>
      </c>
    </row>
    <row r="1848" spans="1:28" s="272" customFormat="1" ht="20">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192"/>
        <v/>
      </c>
      <c r="T1848" s="222" t="str">
        <f ca="1">IF(B1848="","",IF(ISERROR(MATCH($J1848,SorP!$B$1:$B$6230,0)),"",INDIRECT("'SorP'!$A$"&amp;MATCH($J1848,SorP!$B$1:$B$6230,0))))</f>
        <v/>
      </c>
      <c r="U1848" s="238"/>
      <c r="V1848" s="270" t="e">
        <f>IF(C1848="",NA(),MATCH($B1848&amp;$C1848,'Smelter Look-up'!$J:$J,0))</f>
        <v>#N/A</v>
      </c>
      <c r="W1848" s="271"/>
      <c r="X1848" s="271">
        <f t="shared" ca="1" si="193"/>
        <v>0</v>
      </c>
      <c r="Y1848" s="271"/>
      <c r="Z1848" s="271"/>
      <c r="AB1848" s="273" t="str">
        <f t="shared" si="194"/>
        <v/>
      </c>
    </row>
    <row r="1849" spans="1:28" s="272" customFormat="1" ht="20">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192"/>
        <v/>
      </c>
      <c r="T1849" s="222" t="str">
        <f ca="1">IF(B1849="","",IF(ISERROR(MATCH($J1849,SorP!$B$1:$B$6230,0)),"",INDIRECT("'SorP'!$A$"&amp;MATCH($J1849,SorP!$B$1:$B$6230,0))))</f>
        <v/>
      </c>
      <c r="U1849" s="238"/>
      <c r="V1849" s="270" t="e">
        <f>IF(C1849="",NA(),MATCH($B1849&amp;$C1849,'Smelter Look-up'!$J:$J,0))</f>
        <v>#N/A</v>
      </c>
      <c r="W1849" s="271"/>
      <c r="X1849" s="271">
        <f t="shared" ca="1" si="193"/>
        <v>0</v>
      </c>
      <c r="Y1849" s="271"/>
      <c r="Z1849" s="271"/>
      <c r="AB1849" s="273" t="str">
        <f t="shared" si="194"/>
        <v/>
      </c>
    </row>
    <row r="1850" spans="1:28" s="272" customFormat="1" ht="20">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ref="S1850" ca="1" si="195">IF(B1850="","",IF(ISERROR(MATCH($E1850,CL,0)),"Unknown",INDIRECT("'C'!$A$"&amp;MATCH($E1850,CL,0)+1)))</f>
        <v/>
      </c>
      <c r="T1850" s="222" t="str">
        <f ca="1">IF(B1850="","",IF(ISERROR(MATCH($J1850,SorP!$B$1:$B$6230,0)),"",INDIRECT("'SorP'!$A$"&amp;MATCH($J1850,SorP!$B$1:$B$6230,0))))</f>
        <v/>
      </c>
      <c r="U1850" s="238"/>
      <c r="V1850" s="270" t="e">
        <f>IF(C1850="",NA(),MATCH($B1850&amp;$C1850,'Smelter Look-up'!$J:$J,0))</f>
        <v>#N/A</v>
      </c>
      <c r="W1850" s="271"/>
      <c r="X1850" s="271">
        <f t="shared" ref="X1850" ca="1" si="196">IF(AND(C1850="Smelter not listed",OR(LEN(D1850)=0,LEN(E1850)=0)),1,0)</f>
        <v>0</v>
      </c>
      <c r="Y1850" s="271"/>
      <c r="Z1850" s="271"/>
      <c r="AB1850" s="273" t="str">
        <f t="shared" ref="AB1850" si="197">B1850&amp;C1850</f>
        <v/>
      </c>
    </row>
    <row r="1851" spans="1:28" s="272" customFormat="1" ht="20">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ref="S1851:S1882" ca="1" si="198">IF(B1851="","",IF(ISERROR(MATCH($E1851,CL,0)),"Unknown",INDIRECT("'C'!$A$"&amp;MATCH($E1851,CL,0)+1)))</f>
        <v/>
      </c>
      <c r="T1851" s="222" t="str">
        <f ca="1">IF(B1851="","",IF(ISERROR(MATCH($J1851,SorP!$B$1:$B$6230,0)),"",INDIRECT("'SorP'!$A$"&amp;MATCH($J1851,SorP!$B$1:$B$6230,0))))</f>
        <v/>
      </c>
      <c r="U1851" s="238"/>
      <c r="V1851" s="270" t="e">
        <f>IF(C1851="",NA(),MATCH($B1851&amp;$C1851,'Smelter Look-up'!$J:$J,0))</f>
        <v>#N/A</v>
      </c>
      <c r="W1851" s="271"/>
      <c r="X1851" s="271">
        <f t="shared" ref="X1851:X1882" ca="1" si="199">IF(AND(C1851="Smelter not listed",OR(LEN(D1851)=0,LEN(E1851)=0)),1,0)</f>
        <v>0</v>
      </c>
      <c r="Y1851" s="271"/>
      <c r="Z1851" s="271"/>
      <c r="AB1851" s="273" t="str">
        <f t="shared" ref="AB1851:AB1882" si="200">B1851&amp;C1851</f>
        <v/>
      </c>
    </row>
    <row r="1852" spans="1:28" s="272" customFormat="1" ht="20">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ca="1" si="198"/>
        <v/>
      </c>
      <c r="T1852" s="222" t="str">
        <f ca="1">IF(B1852="","",IF(ISERROR(MATCH($J1852,SorP!$B$1:$B$6230,0)),"",INDIRECT("'SorP'!$A$"&amp;MATCH($J1852,SorP!$B$1:$B$6230,0))))</f>
        <v/>
      </c>
      <c r="U1852" s="238"/>
      <c r="V1852" s="270" t="e">
        <f>IF(C1852="",NA(),MATCH($B1852&amp;$C1852,'Smelter Look-up'!$J:$J,0))</f>
        <v>#N/A</v>
      </c>
      <c r="W1852" s="271"/>
      <c r="X1852" s="271">
        <f t="shared" ca="1" si="199"/>
        <v>0</v>
      </c>
      <c r="Y1852" s="271"/>
      <c r="Z1852" s="271"/>
      <c r="AB1852" s="273" t="str">
        <f t="shared" si="200"/>
        <v/>
      </c>
    </row>
    <row r="1853" spans="1:28" s="272" customFormat="1" ht="20">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198"/>
        <v/>
      </c>
      <c r="T1853" s="222" t="str">
        <f ca="1">IF(B1853="","",IF(ISERROR(MATCH($J1853,SorP!$B$1:$B$6230,0)),"",INDIRECT("'SorP'!$A$"&amp;MATCH($J1853,SorP!$B$1:$B$6230,0))))</f>
        <v/>
      </c>
      <c r="U1853" s="238"/>
      <c r="V1853" s="270" t="e">
        <f>IF(C1853="",NA(),MATCH($B1853&amp;$C1853,'Smelter Look-up'!$J:$J,0))</f>
        <v>#N/A</v>
      </c>
      <c r="W1853" s="271"/>
      <c r="X1853" s="271">
        <f t="shared" ca="1" si="199"/>
        <v>0</v>
      </c>
      <c r="Y1853" s="271"/>
      <c r="Z1853" s="271"/>
      <c r="AB1853" s="273" t="str">
        <f t="shared" si="200"/>
        <v/>
      </c>
    </row>
    <row r="1854" spans="1:28" s="272" customFormat="1" ht="20">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198"/>
        <v/>
      </c>
      <c r="T1854" s="222" t="str">
        <f ca="1">IF(B1854="","",IF(ISERROR(MATCH($J1854,SorP!$B$1:$B$6230,0)),"",INDIRECT("'SorP'!$A$"&amp;MATCH($J1854,SorP!$B$1:$B$6230,0))))</f>
        <v/>
      </c>
      <c r="U1854" s="238"/>
      <c r="V1854" s="270" t="e">
        <f>IF(C1854="",NA(),MATCH($B1854&amp;$C1854,'Smelter Look-up'!$J:$J,0))</f>
        <v>#N/A</v>
      </c>
      <c r="W1854" s="271"/>
      <c r="X1854" s="271">
        <f t="shared" ca="1" si="199"/>
        <v>0</v>
      </c>
      <c r="Y1854" s="271"/>
      <c r="Z1854" s="271"/>
      <c r="AB1854" s="273" t="str">
        <f t="shared" si="200"/>
        <v/>
      </c>
    </row>
    <row r="1855" spans="1:28" s="272" customFormat="1" ht="20">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198"/>
        <v/>
      </c>
      <c r="T1855" s="222" t="str">
        <f ca="1">IF(B1855="","",IF(ISERROR(MATCH($J1855,SorP!$B$1:$B$6230,0)),"",INDIRECT("'SorP'!$A$"&amp;MATCH($J1855,SorP!$B$1:$B$6230,0))))</f>
        <v/>
      </c>
      <c r="U1855" s="238"/>
      <c r="V1855" s="270" t="e">
        <f>IF(C1855="",NA(),MATCH($B1855&amp;$C1855,'Smelter Look-up'!$J:$J,0))</f>
        <v>#N/A</v>
      </c>
      <c r="W1855" s="271"/>
      <c r="X1855" s="271">
        <f t="shared" ca="1" si="199"/>
        <v>0</v>
      </c>
      <c r="Y1855" s="271"/>
      <c r="Z1855" s="271"/>
      <c r="AB1855" s="273" t="str">
        <f t="shared" si="200"/>
        <v/>
      </c>
    </row>
    <row r="1856" spans="1:28" s="272" customFormat="1" ht="20">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198"/>
        <v/>
      </c>
      <c r="T1856" s="222" t="str">
        <f ca="1">IF(B1856="","",IF(ISERROR(MATCH($J1856,SorP!$B$1:$B$6230,0)),"",INDIRECT("'SorP'!$A$"&amp;MATCH($J1856,SorP!$B$1:$B$6230,0))))</f>
        <v/>
      </c>
      <c r="U1856" s="238"/>
      <c r="V1856" s="270" t="e">
        <f>IF(C1856="",NA(),MATCH($B1856&amp;$C1856,'Smelter Look-up'!$J:$J,0))</f>
        <v>#N/A</v>
      </c>
      <c r="W1856" s="271"/>
      <c r="X1856" s="271">
        <f t="shared" ca="1" si="199"/>
        <v>0</v>
      </c>
      <c r="Y1856" s="271"/>
      <c r="Z1856" s="271"/>
      <c r="AB1856" s="273" t="str">
        <f t="shared" si="200"/>
        <v/>
      </c>
    </row>
    <row r="1857" spans="1:28" s="272" customFormat="1" ht="20">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198"/>
        <v/>
      </c>
      <c r="T1857" s="222" t="str">
        <f ca="1">IF(B1857="","",IF(ISERROR(MATCH($J1857,SorP!$B$1:$B$6230,0)),"",INDIRECT("'SorP'!$A$"&amp;MATCH($J1857,SorP!$B$1:$B$6230,0))))</f>
        <v/>
      </c>
      <c r="U1857" s="238"/>
      <c r="V1857" s="270" t="e">
        <f>IF(C1857="",NA(),MATCH($B1857&amp;$C1857,'Smelter Look-up'!$J:$J,0))</f>
        <v>#N/A</v>
      </c>
      <c r="W1857" s="271"/>
      <c r="X1857" s="271">
        <f t="shared" ca="1" si="199"/>
        <v>0</v>
      </c>
      <c r="Y1857" s="271"/>
      <c r="Z1857" s="271"/>
      <c r="AB1857" s="273" t="str">
        <f t="shared" si="200"/>
        <v/>
      </c>
    </row>
    <row r="1858" spans="1:28" s="272" customFormat="1" ht="20">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198"/>
        <v/>
      </c>
      <c r="T1858" s="222" t="str">
        <f ca="1">IF(B1858="","",IF(ISERROR(MATCH($J1858,SorP!$B$1:$B$6230,0)),"",INDIRECT("'SorP'!$A$"&amp;MATCH($J1858,SorP!$B$1:$B$6230,0))))</f>
        <v/>
      </c>
      <c r="U1858" s="238"/>
      <c r="V1858" s="270" t="e">
        <f>IF(C1858="",NA(),MATCH($B1858&amp;$C1858,'Smelter Look-up'!$J:$J,0))</f>
        <v>#N/A</v>
      </c>
      <c r="W1858" s="271"/>
      <c r="X1858" s="271">
        <f t="shared" ca="1" si="199"/>
        <v>0</v>
      </c>
      <c r="Y1858" s="271"/>
      <c r="Z1858" s="271"/>
      <c r="AB1858" s="273" t="str">
        <f t="shared" si="200"/>
        <v/>
      </c>
    </row>
    <row r="1859" spans="1:28" s="272" customFormat="1" ht="20">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198"/>
        <v/>
      </c>
      <c r="T1859" s="222" t="str">
        <f ca="1">IF(B1859="","",IF(ISERROR(MATCH($J1859,SorP!$B$1:$B$6230,0)),"",INDIRECT("'SorP'!$A$"&amp;MATCH($J1859,SorP!$B$1:$B$6230,0))))</f>
        <v/>
      </c>
      <c r="U1859" s="238"/>
      <c r="V1859" s="270" t="e">
        <f>IF(C1859="",NA(),MATCH($B1859&amp;$C1859,'Smelter Look-up'!$J:$J,0))</f>
        <v>#N/A</v>
      </c>
      <c r="W1859" s="271"/>
      <c r="X1859" s="271">
        <f t="shared" ca="1" si="199"/>
        <v>0</v>
      </c>
      <c r="Y1859" s="271"/>
      <c r="Z1859" s="271"/>
      <c r="AB1859" s="273" t="str">
        <f t="shared" si="200"/>
        <v/>
      </c>
    </row>
    <row r="1860" spans="1:28" s="272" customFormat="1" ht="20">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198"/>
        <v/>
      </c>
      <c r="T1860" s="222" t="str">
        <f ca="1">IF(B1860="","",IF(ISERROR(MATCH($J1860,SorP!$B$1:$B$6230,0)),"",INDIRECT("'SorP'!$A$"&amp;MATCH($J1860,SorP!$B$1:$B$6230,0))))</f>
        <v/>
      </c>
      <c r="U1860" s="238"/>
      <c r="V1860" s="270" t="e">
        <f>IF(C1860="",NA(),MATCH($B1860&amp;$C1860,'Smelter Look-up'!$J:$J,0))</f>
        <v>#N/A</v>
      </c>
      <c r="W1860" s="271"/>
      <c r="X1860" s="271">
        <f t="shared" ca="1" si="199"/>
        <v>0</v>
      </c>
      <c r="Y1860" s="271"/>
      <c r="Z1860" s="271"/>
      <c r="AB1860" s="273" t="str">
        <f t="shared" si="200"/>
        <v/>
      </c>
    </row>
    <row r="1861" spans="1:28" s="272" customFormat="1" ht="20">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198"/>
        <v/>
      </c>
      <c r="T1861" s="222" t="str">
        <f ca="1">IF(B1861="","",IF(ISERROR(MATCH($J1861,SorP!$B$1:$B$6230,0)),"",INDIRECT("'SorP'!$A$"&amp;MATCH($J1861,SorP!$B$1:$B$6230,0))))</f>
        <v/>
      </c>
      <c r="U1861" s="238"/>
      <c r="V1861" s="270" t="e">
        <f>IF(C1861="",NA(),MATCH($B1861&amp;$C1861,'Smelter Look-up'!$J:$J,0))</f>
        <v>#N/A</v>
      </c>
      <c r="W1861" s="271"/>
      <c r="X1861" s="271">
        <f t="shared" ca="1" si="199"/>
        <v>0</v>
      </c>
      <c r="Y1861" s="271"/>
      <c r="Z1861" s="271"/>
      <c r="AB1861" s="273" t="str">
        <f t="shared" si="200"/>
        <v/>
      </c>
    </row>
    <row r="1862" spans="1:28" s="272" customFormat="1" ht="20">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198"/>
        <v/>
      </c>
      <c r="T1862" s="222" t="str">
        <f ca="1">IF(B1862="","",IF(ISERROR(MATCH($J1862,SorP!$B$1:$B$6230,0)),"",INDIRECT("'SorP'!$A$"&amp;MATCH($J1862,SorP!$B$1:$B$6230,0))))</f>
        <v/>
      </c>
      <c r="U1862" s="238"/>
      <c r="V1862" s="270" t="e">
        <f>IF(C1862="",NA(),MATCH($B1862&amp;$C1862,'Smelter Look-up'!$J:$J,0))</f>
        <v>#N/A</v>
      </c>
      <c r="W1862" s="271"/>
      <c r="X1862" s="271">
        <f t="shared" ca="1" si="199"/>
        <v>0</v>
      </c>
      <c r="Y1862" s="271"/>
      <c r="Z1862" s="271"/>
      <c r="AB1862" s="273" t="str">
        <f t="shared" si="200"/>
        <v/>
      </c>
    </row>
    <row r="1863" spans="1:28" s="272" customFormat="1" ht="20">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198"/>
        <v/>
      </c>
      <c r="T1863" s="222" t="str">
        <f ca="1">IF(B1863="","",IF(ISERROR(MATCH($J1863,SorP!$B$1:$B$6230,0)),"",INDIRECT("'SorP'!$A$"&amp;MATCH($J1863,SorP!$B$1:$B$6230,0))))</f>
        <v/>
      </c>
      <c r="U1863" s="238"/>
      <c r="V1863" s="270" t="e">
        <f>IF(C1863="",NA(),MATCH($B1863&amp;$C1863,'Smelter Look-up'!$J:$J,0))</f>
        <v>#N/A</v>
      </c>
      <c r="W1863" s="271"/>
      <c r="X1863" s="271">
        <f t="shared" ca="1" si="199"/>
        <v>0</v>
      </c>
      <c r="Y1863" s="271"/>
      <c r="Z1863" s="271"/>
      <c r="AB1863" s="273" t="str">
        <f t="shared" si="200"/>
        <v/>
      </c>
    </row>
    <row r="1864" spans="1:28" s="272" customFormat="1" ht="20">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198"/>
        <v/>
      </c>
      <c r="T1864" s="222" t="str">
        <f ca="1">IF(B1864="","",IF(ISERROR(MATCH($J1864,SorP!$B$1:$B$6230,0)),"",INDIRECT("'SorP'!$A$"&amp;MATCH($J1864,SorP!$B$1:$B$6230,0))))</f>
        <v/>
      </c>
      <c r="U1864" s="238"/>
      <c r="V1864" s="270" t="e">
        <f>IF(C1864="",NA(),MATCH($B1864&amp;$C1864,'Smelter Look-up'!$J:$J,0))</f>
        <v>#N/A</v>
      </c>
      <c r="W1864" s="271"/>
      <c r="X1864" s="271">
        <f t="shared" ca="1" si="199"/>
        <v>0</v>
      </c>
      <c r="Y1864" s="271"/>
      <c r="Z1864" s="271"/>
      <c r="AB1864" s="273" t="str">
        <f t="shared" si="200"/>
        <v/>
      </c>
    </row>
    <row r="1865" spans="1:28" s="272" customFormat="1" ht="20">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198"/>
        <v/>
      </c>
      <c r="T1865" s="222" t="str">
        <f ca="1">IF(B1865="","",IF(ISERROR(MATCH($J1865,SorP!$B$1:$B$6230,0)),"",INDIRECT("'SorP'!$A$"&amp;MATCH($J1865,SorP!$B$1:$B$6230,0))))</f>
        <v/>
      </c>
      <c r="U1865" s="238"/>
      <c r="V1865" s="270" t="e">
        <f>IF(C1865="",NA(),MATCH($B1865&amp;$C1865,'Smelter Look-up'!$J:$J,0))</f>
        <v>#N/A</v>
      </c>
      <c r="W1865" s="271"/>
      <c r="X1865" s="271">
        <f t="shared" ca="1" si="199"/>
        <v>0</v>
      </c>
      <c r="Y1865" s="271"/>
      <c r="Z1865" s="271"/>
      <c r="AB1865" s="273" t="str">
        <f t="shared" si="200"/>
        <v/>
      </c>
    </row>
    <row r="1866" spans="1:28" s="272" customFormat="1" ht="20">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198"/>
        <v/>
      </c>
      <c r="T1866" s="222" t="str">
        <f ca="1">IF(B1866="","",IF(ISERROR(MATCH($J1866,SorP!$B$1:$B$6230,0)),"",INDIRECT("'SorP'!$A$"&amp;MATCH($J1866,SorP!$B$1:$B$6230,0))))</f>
        <v/>
      </c>
      <c r="U1866" s="238"/>
      <c r="V1866" s="270" t="e">
        <f>IF(C1866="",NA(),MATCH($B1866&amp;$C1866,'Smelter Look-up'!$J:$J,0))</f>
        <v>#N/A</v>
      </c>
      <c r="W1866" s="271"/>
      <c r="X1866" s="271">
        <f t="shared" ca="1" si="199"/>
        <v>0</v>
      </c>
      <c r="Y1866" s="271"/>
      <c r="Z1866" s="271"/>
      <c r="AB1866" s="273" t="str">
        <f t="shared" si="200"/>
        <v/>
      </c>
    </row>
    <row r="1867" spans="1:28" s="272" customFormat="1" ht="20">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198"/>
        <v/>
      </c>
      <c r="T1867" s="222" t="str">
        <f ca="1">IF(B1867="","",IF(ISERROR(MATCH($J1867,SorP!$B$1:$B$6230,0)),"",INDIRECT("'SorP'!$A$"&amp;MATCH($J1867,SorP!$B$1:$B$6230,0))))</f>
        <v/>
      </c>
      <c r="U1867" s="238"/>
      <c r="V1867" s="270" t="e">
        <f>IF(C1867="",NA(),MATCH($B1867&amp;$C1867,'Smelter Look-up'!$J:$J,0))</f>
        <v>#N/A</v>
      </c>
      <c r="W1867" s="271"/>
      <c r="X1867" s="271">
        <f t="shared" ca="1" si="199"/>
        <v>0</v>
      </c>
      <c r="Y1867" s="271"/>
      <c r="Z1867" s="271"/>
      <c r="AB1867" s="273" t="str">
        <f t="shared" si="200"/>
        <v/>
      </c>
    </row>
    <row r="1868" spans="1:28" s="272" customFormat="1" ht="20">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198"/>
        <v/>
      </c>
      <c r="T1868" s="222" t="str">
        <f ca="1">IF(B1868="","",IF(ISERROR(MATCH($J1868,SorP!$B$1:$B$6230,0)),"",INDIRECT("'SorP'!$A$"&amp;MATCH($J1868,SorP!$B$1:$B$6230,0))))</f>
        <v/>
      </c>
      <c r="U1868" s="238"/>
      <c r="V1868" s="270" t="e">
        <f>IF(C1868="",NA(),MATCH($B1868&amp;$C1868,'Smelter Look-up'!$J:$J,0))</f>
        <v>#N/A</v>
      </c>
      <c r="W1868" s="271"/>
      <c r="X1868" s="271">
        <f t="shared" ca="1" si="199"/>
        <v>0</v>
      </c>
      <c r="Y1868" s="271"/>
      <c r="Z1868" s="271"/>
      <c r="AB1868" s="273" t="str">
        <f t="shared" si="200"/>
        <v/>
      </c>
    </row>
    <row r="1869" spans="1:28" s="272" customFormat="1" ht="20">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198"/>
        <v/>
      </c>
      <c r="T1869" s="222" t="str">
        <f ca="1">IF(B1869="","",IF(ISERROR(MATCH($J1869,SorP!$B$1:$B$6230,0)),"",INDIRECT("'SorP'!$A$"&amp;MATCH($J1869,SorP!$B$1:$B$6230,0))))</f>
        <v/>
      </c>
      <c r="U1869" s="238"/>
      <c r="V1869" s="270" t="e">
        <f>IF(C1869="",NA(),MATCH($B1869&amp;$C1869,'Smelter Look-up'!$J:$J,0))</f>
        <v>#N/A</v>
      </c>
      <c r="W1869" s="271"/>
      <c r="X1869" s="271">
        <f t="shared" ca="1" si="199"/>
        <v>0</v>
      </c>
      <c r="Y1869" s="271"/>
      <c r="Z1869" s="271"/>
      <c r="AB1869" s="273" t="str">
        <f t="shared" si="200"/>
        <v/>
      </c>
    </row>
    <row r="1870" spans="1:28" s="272" customFormat="1" ht="20">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198"/>
        <v/>
      </c>
      <c r="T1870" s="222" t="str">
        <f ca="1">IF(B1870="","",IF(ISERROR(MATCH($J1870,SorP!$B$1:$B$6230,0)),"",INDIRECT("'SorP'!$A$"&amp;MATCH($J1870,SorP!$B$1:$B$6230,0))))</f>
        <v/>
      </c>
      <c r="U1870" s="238"/>
      <c r="V1870" s="270" t="e">
        <f>IF(C1870="",NA(),MATCH($B1870&amp;$C1870,'Smelter Look-up'!$J:$J,0))</f>
        <v>#N/A</v>
      </c>
      <c r="W1870" s="271"/>
      <c r="X1870" s="271">
        <f t="shared" ca="1" si="199"/>
        <v>0</v>
      </c>
      <c r="Y1870" s="271"/>
      <c r="Z1870" s="271"/>
      <c r="AB1870" s="273" t="str">
        <f t="shared" si="200"/>
        <v/>
      </c>
    </row>
    <row r="1871" spans="1:28" s="272" customFormat="1" ht="20">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198"/>
        <v/>
      </c>
      <c r="T1871" s="222" t="str">
        <f ca="1">IF(B1871="","",IF(ISERROR(MATCH($J1871,SorP!$B$1:$B$6230,0)),"",INDIRECT("'SorP'!$A$"&amp;MATCH($J1871,SorP!$B$1:$B$6230,0))))</f>
        <v/>
      </c>
      <c r="U1871" s="238"/>
      <c r="V1871" s="270" t="e">
        <f>IF(C1871="",NA(),MATCH($B1871&amp;$C1871,'Smelter Look-up'!$J:$J,0))</f>
        <v>#N/A</v>
      </c>
      <c r="W1871" s="271"/>
      <c r="X1871" s="271">
        <f t="shared" ca="1" si="199"/>
        <v>0</v>
      </c>
      <c r="Y1871" s="271"/>
      <c r="Z1871" s="271"/>
      <c r="AB1871" s="273" t="str">
        <f t="shared" si="200"/>
        <v/>
      </c>
    </row>
    <row r="1872" spans="1:28" s="272" customFormat="1" ht="20">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198"/>
        <v/>
      </c>
      <c r="T1872" s="222" t="str">
        <f ca="1">IF(B1872="","",IF(ISERROR(MATCH($J1872,SorP!$B$1:$B$6230,0)),"",INDIRECT("'SorP'!$A$"&amp;MATCH($J1872,SorP!$B$1:$B$6230,0))))</f>
        <v/>
      </c>
      <c r="U1872" s="238"/>
      <c r="V1872" s="270" t="e">
        <f>IF(C1872="",NA(),MATCH($B1872&amp;$C1872,'Smelter Look-up'!$J:$J,0))</f>
        <v>#N/A</v>
      </c>
      <c r="W1872" s="271"/>
      <c r="X1872" s="271">
        <f t="shared" ca="1" si="199"/>
        <v>0</v>
      </c>
      <c r="Y1872" s="271"/>
      <c r="Z1872" s="271"/>
      <c r="AB1872" s="273" t="str">
        <f t="shared" si="200"/>
        <v/>
      </c>
    </row>
    <row r="1873" spans="1:28" s="272" customFormat="1" ht="20">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198"/>
        <v/>
      </c>
      <c r="T1873" s="222" t="str">
        <f ca="1">IF(B1873="","",IF(ISERROR(MATCH($J1873,SorP!$B$1:$B$6230,0)),"",INDIRECT("'SorP'!$A$"&amp;MATCH($J1873,SorP!$B$1:$B$6230,0))))</f>
        <v/>
      </c>
      <c r="U1873" s="238"/>
      <c r="V1873" s="270" t="e">
        <f>IF(C1873="",NA(),MATCH($B1873&amp;$C1873,'Smelter Look-up'!$J:$J,0))</f>
        <v>#N/A</v>
      </c>
      <c r="W1873" s="271"/>
      <c r="X1873" s="271">
        <f t="shared" ca="1" si="199"/>
        <v>0</v>
      </c>
      <c r="Y1873" s="271"/>
      <c r="Z1873" s="271"/>
      <c r="AB1873" s="273" t="str">
        <f t="shared" si="200"/>
        <v/>
      </c>
    </row>
    <row r="1874" spans="1:28" s="272" customFormat="1" ht="20">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198"/>
        <v/>
      </c>
      <c r="T1874" s="222" t="str">
        <f ca="1">IF(B1874="","",IF(ISERROR(MATCH($J1874,SorP!$B$1:$B$6230,0)),"",INDIRECT("'SorP'!$A$"&amp;MATCH($J1874,SorP!$B$1:$B$6230,0))))</f>
        <v/>
      </c>
      <c r="U1874" s="238"/>
      <c r="V1874" s="270" t="e">
        <f>IF(C1874="",NA(),MATCH($B1874&amp;$C1874,'Smelter Look-up'!$J:$J,0))</f>
        <v>#N/A</v>
      </c>
      <c r="W1874" s="271"/>
      <c r="X1874" s="271">
        <f t="shared" ca="1" si="199"/>
        <v>0</v>
      </c>
      <c r="Y1874" s="271"/>
      <c r="Z1874" s="271"/>
      <c r="AB1874" s="273" t="str">
        <f t="shared" si="200"/>
        <v/>
      </c>
    </row>
    <row r="1875" spans="1:28" s="272" customFormat="1" ht="20">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198"/>
        <v/>
      </c>
      <c r="T1875" s="222" t="str">
        <f ca="1">IF(B1875="","",IF(ISERROR(MATCH($J1875,SorP!$B$1:$B$6230,0)),"",INDIRECT("'SorP'!$A$"&amp;MATCH($J1875,SorP!$B$1:$B$6230,0))))</f>
        <v/>
      </c>
      <c r="U1875" s="238"/>
      <c r="V1875" s="270" t="e">
        <f>IF(C1875="",NA(),MATCH($B1875&amp;$C1875,'Smelter Look-up'!$J:$J,0))</f>
        <v>#N/A</v>
      </c>
      <c r="W1875" s="271"/>
      <c r="X1875" s="271">
        <f t="shared" ca="1" si="199"/>
        <v>0</v>
      </c>
      <c r="Y1875" s="271"/>
      <c r="Z1875" s="271"/>
      <c r="AB1875" s="273" t="str">
        <f t="shared" si="200"/>
        <v/>
      </c>
    </row>
    <row r="1876" spans="1:28" s="272" customFormat="1" ht="20">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198"/>
        <v/>
      </c>
      <c r="T1876" s="222" t="str">
        <f ca="1">IF(B1876="","",IF(ISERROR(MATCH($J1876,SorP!$B$1:$B$6230,0)),"",INDIRECT("'SorP'!$A$"&amp;MATCH($J1876,SorP!$B$1:$B$6230,0))))</f>
        <v/>
      </c>
      <c r="U1876" s="238"/>
      <c r="V1876" s="270" t="e">
        <f>IF(C1876="",NA(),MATCH($B1876&amp;$C1876,'Smelter Look-up'!$J:$J,0))</f>
        <v>#N/A</v>
      </c>
      <c r="W1876" s="271"/>
      <c r="X1876" s="271">
        <f t="shared" ca="1" si="199"/>
        <v>0</v>
      </c>
      <c r="Y1876" s="271"/>
      <c r="Z1876" s="271"/>
      <c r="AB1876" s="273" t="str">
        <f t="shared" si="200"/>
        <v/>
      </c>
    </row>
    <row r="1877" spans="1:28" s="272" customFormat="1" ht="20">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198"/>
        <v/>
      </c>
      <c r="T1877" s="222" t="str">
        <f ca="1">IF(B1877="","",IF(ISERROR(MATCH($J1877,SorP!$B$1:$B$6230,0)),"",INDIRECT("'SorP'!$A$"&amp;MATCH($J1877,SorP!$B$1:$B$6230,0))))</f>
        <v/>
      </c>
      <c r="U1877" s="238"/>
      <c r="V1877" s="270" t="e">
        <f>IF(C1877="",NA(),MATCH($B1877&amp;$C1877,'Smelter Look-up'!$J:$J,0))</f>
        <v>#N/A</v>
      </c>
      <c r="W1877" s="271"/>
      <c r="X1877" s="271">
        <f t="shared" ca="1" si="199"/>
        <v>0</v>
      </c>
      <c r="Y1877" s="271"/>
      <c r="Z1877" s="271"/>
      <c r="AB1877" s="273" t="str">
        <f t="shared" si="200"/>
        <v/>
      </c>
    </row>
    <row r="1878" spans="1:28" s="272" customFormat="1" ht="20">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198"/>
        <v/>
      </c>
      <c r="T1878" s="222" t="str">
        <f ca="1">IF(B1878="","",IF(ISERROR(MATCH($J1878,SorP!$B$1:$B$6230,0)),"",INDIRECT("'SorP'!$A$"&amp;MATCH($J1878,SorP!$B$1:$B$6230,0))))</f>
        <v/>
      </c>
      <c r="U1878" s="238"/>
      <c r="V1878" s="270" t="e">
        <f>IF(C1878="",NA(),MATCH($B1878&amp;$C1878,'Smelter Look-up'!$J:$J,0))</f>
        <v>#N/A</v>
      </c>
      <c r="W1878" s="271"/>
      <c r="X1878" s="271">
        <f t="shared" ca="1" si="199"/>
        <v>0</v>
      </c>
      <c r="Y1878" s="271"/>
      <c r="Z1878" s="271"/>
      <c r="AB1878" s="273" t="str">
        <f t="shared" si="200"/>
        <v/>
      </c>
    </row>
    <row r="1879" spans="1:28" s="272" customFormat="1" ht="20">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198"/>
        <v/>
      </c>
      <c r="T1879" s="222" t="str">
        <f ca="1">IF(B1879="","",IF(ISERROR(MATCH($J1879,SorP!$B$1:$B$6230,0)),"",INDIRECT("'SorP'!$A$"&amp;MATCH($J1879,SorP!$B$1:$B$6230,0))))</f>
        <v/>
      </c>
      <c r="U1879" s="238"/>
      <c r="V1879" s="270" t="e">
        <f>IF(C1879="",NA(),MATCH($B1879&amp;$C1879,'Smelter Look-up'!$J:$J,0))</f>
        <v>#N/A</v>
      </c>
      <c r="W1879" s="271"/>
      <c r="X1879" s="271">
        <f t="shared" ca="1" si="199"/>
        <v>0</v>
      </c>
      <c r="Y1879" s="271"/>
      <c r="Z1879" s="271"/>
      <c r="AB1879" s="273" t="str">
        <f t="shared" si="200"/>
        <v/>
      </c>
    </row>
    <row r="1880" spans="1:28" s="272" customFormat="1" ht="20">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198"/>
        <v/>
      </c>
      <c r="T1880" s="222" t="str">
        <f ca="1">IF(B1880="","",IF(ISERROR(MATCH($J1880,SorP!$B$1:$B$6230,0)),"",INDIRECT("'SorP'!$A$"&amp;MATCH($J1880,SorP!$B$1:$B$6230,0))))</f>
        <v/>
      </c>
      <c r="U1880" s="238"/>
      <c r="V1880" s="270" t="e">
        <f>IF(C1880="",NA(),MATCH($B1880&amp;$C1880,'Smelter Look-up'!$J:$J,0))</f>
        <v>#N/A</v>
      </c>
      <c r="W1880" s="271"/>
      <c r="X1880" s="271">
        <f t="shared" ca="1" si="199"/>
        <v>0</v>
      </c>
      <c r="Y1880" s="271"/>
      <c r="Z1880" s="271"/>
      <c r="AB1880" s="273" t="str">
        <f t="shared" si="200"/>
        <v/>
      </c>
    </row>
    <row r="1881" spans="1:28" s="272" customFormat="1" ht="20">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198"/>
        <v/>
      </c>
      <c r="T1881" s="222" t="str">
        <f ca="1">IF(B1881="","",IF(ISERROR(MATCH($J1881,SorP!$B$1:$B$6230,0)),"",INDIRECT("'SorP'!$A$"&amp;MATCH($J1881,SorP!$B$1:$B$6230,0))))</f>
        <v/>
      </c>
      <c r="U1881" s="238"/>
      <c r="V1881" s="270" t="e">
        <f>IF(C1881="",NA(),MATCH($B1881&amp;$C1881,'Smelter Look-up'!$J:$J,0))</f>
        <v>#N/A</v>
      </c>
      <c r="W1881" s="271"/>
      <c r="X1881" s="271">
        <f t="shared" ca="1" si="199"/>
        <v>0</v>
      </c>
      <c r="Y1881" s="271"/>
      <c r="Z1881" s="271"/>
      <c r="AB1881" s="273" t="str">
        <f t="shared" si="200"/>
        <v/>
      </c>
    </row>
    <row r="1882" spans="1:28" s="272" customFormat="1" ht="20">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198"/>
        <v/>
      </c>
      <c r="T1882" s="222" t="str">
        <f ca="1">IF(B1882="","",IF(ISERROR(MATCH($J1882,SorP!$B$1:$B$6230,0)),"",INDIRECT("'SorP'!$A$"&amp;MATCH($J1882,SorP!$B$1:$B$6230,0))))</f>
        <v/>
      </c>
      <c r="U1882" s="238"/>
      <c r="V1882" s="270" t="e">
        <f>IF(C1882="",NA(),MATCH($B1882&amp;$C1882,'Smelter Look-up'!$J:$J,0))</f>
        <v>#N/A</v>
      </c>
      <c r="W1882" s="271"/>
      <c r="X1882" s="271">
        <f t="shared" ca="1" si="199"/>
        <v>0</v>
      </c>
      <c r="Y1882" s="271"/>
      <c r="Z1882" s="271"/>
      <c r="AB1882" s="273" t="str">
        <f t="shared" si="200"/>
        <v/>
      </c>
    </row>
    <row r="1883" spans="1:28" s="272" customFormat="1" ht="20">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ref="S1883:S1913" ca="1" si="201">IF(B1883="","",IF(ISERROR(MATCH($E1883,CL,0)),"Unknown",INDIRECT("'C'!$A$"&amp;MATCH($E1883,CL,0)+1)))</f>
        <v/>
      </c>
      <c r="T1883" s="222" t="str">
        <f ca="1">IF(B1883="","",IF(ISERROR(MATCH($J1883,SorP!$B$1:$B$6230,0)),"",INDIRECT("'SorP'!$A$"&amp;MATCH($J1883,SorP!$B$1:$B$6230,0))))</f>
        <v/>
      </c>
      <c r="U1883" s="238"/>
      <c r="V1883" s="270" t="e">
        <f>IF(C1883="",NA(),MATCH($B1883&amp;$C1883,'Smelter Look-up'!$J:$J,0))</f>
        <v>#N/A</v>
      </c>
      <c r="W1883" s="271"/>
      <c r="X1883" s="271">
        <f t="shared" ref="X1883:X1913" ca="1" si="202">IF(AND(C1883="Smelter not listed",OR(LEN(D1883)=0,LEN(E1883)=0)),1,0)</f>
        <v>0</v>
      </c>
      <c r="Y1883" s="271"/>
      <c r="Z1883" s="271"/>
      <c r="AB1883" s="273" t="str">
        <f t="shared" ref="AB1883:AB1913" si="203">B1883&amp;C1883</f>
        <v/>
      </c>
    </row>
    <row r="1884" spans="1:28" s="272" customFormat="1" ht="20">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ca="1" si="201"/>
        <v/>
      </c>
      <c r="T1884" s="222" t="str">
        <f ca="1">IF(B1884="","",IF(ISERROR(MATCH($J1884,SorP!$B$1:$B$6230,0)),"",INDIRECT("'SorP'!$A$"&amp;MATCH($J1884,SorP!$B$1:$B$6230,0))))</f>
        <v/>
      </c>
      <c r="U1884" s="238"/>
      <c r="V1884" s="270" t="e">
        <f>IF(C1884="",NA(),MATCH($B1884&amp;$C1884,'Smelter Look-up'!$J:$J,0))</f>
        <v>#N/A</v>
      </c>
      <c r="W1884" s="271"/>
      <c r="X1884" s="271">
        <f t="shared" ca="1" si="202"/>
        <v>0</v>
      </c>
      <c r="Y1884" s="271"/>
      <c r="Z1884" s="271"/>
      <c r="AB1884" s="273" t="str">
        <f t="shared" si="203"/>
        <v/>
      </c>
    </row>
    <row r="1885" spans="1:28" s="272" customFormat="1" ht="20">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01"/>
        <v/>
      </c>
      <c r="T1885" s="222" t="str">
        <f ca="1">IF(B1885="","",IF(ISERROR(MATCH($J1885,SorP!$B$1:$B$6230,0)),"",INDIRECT("'SorP'!$A$"&amp;MATCH($J1885,SorP!$B$1:$B$6230,0))))</f>
        <v/>
      </c>
      <c r="U1885" s="238"/>
      <c r="V1885" s="270" t="e">
        <f>IF(C1885="",NA(),MATCH($B1885&amp;$C1885,'Smelter Look-up'!$J:$J,0))</f>
        <v>#N/A</v>
      </c>
      <c r="W1885" s="271"/>
      <c r="X1885" s="271">
        <f t="shared" ca="1" si="202"/>
        <v>0</v>
      </c>
      <c r="Y1885" s="271"/>
      <c r="Z1885" s="271"/>
      <c r="AB1885" s="273" t="str">
        <f t="shared" si="203"/>
        <v/>
      </c>
    </row>
    <row r="1886" spans="1:28" s="272" customFormat="1" ht="20">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01"/>
        <v/>
      </c>
      <c r="T1886" s="222" t="str">
        <f ca="1">IF(B1886="","",IF(ISERROR(MATCH($J1886,SorP!$B$1:$B$6230,0)),"",INDIRECT("'SorP'!$A$"&amp;MATCH($J1886,SorP!$B$1:$B$6230,0))))</f>
        <v/>
      </c>
      <c r="U1886" s="238"/>
      <c r="V1886" s="270" t="e">
        <f>IF(C1886="",NA(),MATCH($B1886&amp;$C1886,'Smelter Look-up'!$J:$J,0))</f>
        <v>#N/A</v>
      </c>
      <c r="W1886" s="271"/>
      <c r="X1886" s="271">
        <f t="shared" ca="1" si="202"/>
        <v>0</v>
      </c>
      <c r="Y1886" s="271"/>
      <c r="Z1886" s="271"/>
      <c r="AB1886" s="273" t="str">
        <f t="shared" si="203"/>
        <v/>
      </c>
    </row>
    <row r="1887" spans="1:28" s="272" customFormat="1" ht="20">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01"/>
        <v/>
      </c>
      <c r="T1887" s="222" t="str">
        <f ca="1">IF(B1887="","",IF(ISERROR(MATCH($J1887,SorP!$B$1:$B$6230,0)),"",INDIRECT("'SorP'!$A$"&amp;MATCH($J1887,SorP!$B$1:$B$6230,0))))</f>
        <v/>
      </c>
      <c r="U1887" s="238"/>
      <c r="V1887" s="270" t="e">
        <f>IF(C1887="",NA(),MATCH($B1887&amp;$C1887,'Smelter Look-up'!$J:$J,0))</f>
        <v>#N/A</v>
      </c>
      <c r="W1887" s="271"/>
      <c r="X1887" s="271">
        <f t="shared" ca="1" si="202"/>
        <v>0</v>
      </c>
      <c r="Y1887" s="271"/>
      <c r="Z1887" s="271"/>
      <c r="AB1887" s="273" t="str">
        <f t="shared" si="203"/>
        <v/>
      </c>
    </row>
    <row r="1888" spans="1:28" s="272" customFormat="1" ht="20">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01"/>
        <v/>
      </c>
      <c r="T1888" s="222" t="str">
        <f ca="1">IF(B1888="","",IF(ISERROR(MATCH($J1888,SorP!$B$1:$B$6230,0)),"",INDIRECT("'SorP'!$A$"&amp;MATCH($J1888,SorP!$B$1:$B$6230,0))))</f>
        <v/>
      </c>
      <c r="U1888" s="238"/>
      <c r="V1888" s="270" t="e">
        <f>IF(C1888="",NA(),MATCH($B1888&amp;$C1888,'Smelter Look-up'!$J:$J,0))</f>
        <v>#N/A</v>
      </c>
      <c r="W1888" s="271"/>
      <c r="X1888" s="271">
        <f t="shared" ca="1" si="202"/>
        <v>0</v>
      </c>
      <c r="Y1888" s="271"/>
      <c r="Z1888" s="271"/>
      <c r="AB1888" s="273" t="str">
        <f t="shared" si="203"/>
        <v/>
      </c>
    </row>
    <row r="1889" spans="1:28" s="272" customFormat="1" ht="20">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01"/>
        <v/>
      </c>
      <c r="T1889" s="222" t="str">
        <f ca="1">IF(B1889="","",IF(ISERROR(MATCH($J1889,SorP!$B$1:$B$6230,0)),"",INDIRECT("'SorP'!$A$"&amp;MATCH($J1889,SorP!$B$1:$B$6230,0))))</f>
        <v/>
      </c>
      <c r="U1889" s="238"/>
      <c r="V1889" s="270" t="e">
        <f>IF(C1889="",NA(),MATCH($B1889&amp;$C1889,'Smelter Look-up'!$J:$J,0))</f>
        <v>#N/A</v>
      </c>
      <c r="W1889" s="271"/>
      <c r="X1889" s="271">
        <f t="shared" ca="1" si="202"/>
        <v>0</v>
      </c>
      <c r="Y1889" s="271"/>
      <c r="Z1889" s="271"/>
      <c r="AB1889" s="273" t="str">
        <f t="shared" si="203"/>
        <v/>
      </c>
    </row>
    <row r="1890" spans="1:28" s="272" customFormat="1" ht="20">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01"/>
        <v/>
      </c>
      <c r="T1890" s="222" t="str">
        <f ca="1">IF(B1890="","",IF(ISERROR(MATCH($J1890,SorP!$B$1:$B$6230,0)),"",INDIRECT("'SorP'!$A$"&amp;MATCH($J1890,SorP!$B$1:$B$6230,0))))</f>
        <v/>
      </c>
      <c r="U1890" s="238"/>
      <c r="V1890" s="270" t="e">
        <f>IF(C1890="",NA(),MATCH($B1890&amp;$C1890,'Smelter Look-up'!$J:$J,0))</f>
        <v>#N/A</v>
      </c>
      <c r="W1890" s="271"/>
      <c r="X1890" s="271">
        <f t="shared" ca="1" si="202"/>
        <v>0</v>
      </c>
      <c r="Y1890" s="271"/>
      <c r="Z1890" s="271"/>
      <c r="AB1890" s="273" t="str">
        <f t="shared" si="203"/>
        <v/>
      </c>
    </row>
    <row r="1891" spans="1:28" s="272" customFormat="1" ht="20">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01"/>
        <v/>
      </c>
      <c r="T1891" s="222" t="str">
        <f ca="1">IF(B1891="","",IF(ISERROR(MATCH($J1891,SorP!$B$1:$B$6230,0)),"",INDIRECT("'SorP'!$A$"&amp;MATCH($J1891,SorP!$B$1:$B$6230,0))))</f>
        <v/>
      </c>
      <c r="U1891" s="238"/>
      <c r="V1891" s="270" t="e">
        <f>IF(C1891="",NA(),MATCH($B1891&amp;$C1891,'Smelter Look-up'!$J:$J,0))</f>
        <v>#N/A</v>
      </c>
      <c r="W1891" s="271"/>
      <c r="X1891" s="271">
        <f t="shared" ca="1" si="202"/>
        <v>0</v>
      </c>
      <c r="Y1891" s="271"/>
      <c r="Z1891" s="271"/>
      <c r="AB1891" s="273" t="str">
        <f t="shared" si="203"/>
        <v/>
      </c>
    </row>
    <row r="1892" spans="1:28" s="272" customFormat="1" ht="20">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01"/>
        <v/>
      </c>
      <c r="T1892" s="222" t="str">
        <f ca="1">IF(B1892="","",IF(ISERROR(MATCH($J1892,SorP!$B$1:$B$6230,0)),"",INDIRECT("'SorP'!$A$"&amp;MATCH($J1892,SorP!$B$1:$B$6230,0))))</f>
        <v/>
      </c>
      <c r="U1892" s="238"/>
      <c r="V1892" s="270" t="e">
        <f>IF(C1892="",NA(),MATCH($B1892&amp;$C1892,'Smelter Look-up'!$J:$J,0))</f>
        <v>#N/A</v>
      </c>
      <c r="W1892" s="271"/>
      <c r="X1892" s="271">
        <f t="shared" ca="1" si="202"/>
        <v>0</v>
      </c>
      <c r="Y1892" s="271"/>
      <c r="Z1892" s="271"/>
      <c r="AB1892" s="273" t="str">
        <f t="shared" si="203"/>
        <v/>
      </c>
    </row>
    <row r="1893" spans="1:28" s="272" customFormat="1" ht="20">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01"/>
        <v/>
      </c>
      <c r="T1893" s="222" t="str">
        <f ca="1">IF(B1893="","",IF(ISERROR(MATCH($J1893,SorP!$B$1:$B$6230,0)),"",INDIRECT("'SorP'!$A$"&amp;MATCH($J1893,SorP!$B$1:$B$6230,0))))</f>
        <v/>
      </c>
      <c r="U1893" s="238"/>
      <c r="V1893" s="270" t="e">
        <f>IF(C1893="",NA(),MATCH($B1893&amp;$C1893,'Smelter Look-up'!$J:$J,0))</f>
        <v>#N/A</v>
      </c>
      <c r="W1893" s="271"/>
      <c r="X1893" s="271">
        <f t="shared" ca="1" si="202"/>
        <v>0</v>
      </c>
      <c r="Y1893" s="271"/>
      <c r="Z1893" s="271"/>
      <c r="AB1893" s="273" t="str">
        <f t="shared" si="203"/>
        <v/>
      </c>
    </row>
    <row r="1894" spans="1:28" s="272" customFormat="1" ht="20">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01"/>
        <v/>
      </c>
      <c r="T1894" s="222" t="str">
        <f ca="1">IF(B1894="","",IF(ISERROR(MATCH($J1894,SorP!$B$1:$B$6230,0)),"",INDIRECT("'SorP'!$A$"&amp;MATCH($J1894,SorP!$B$1:$B$6230,0))))</f>
        <v/>
      </c>
      <c r="U1894" s="238"/>
      <c r="V1894" s="270" t="e">
        <f>IF(C1894="",NA(),MATCH($B1894&amp;$C1894,'Smelter Look-up'!$J:$J,0))</f>
        <v>#N/A</v>
      </c>
      <c r="W1894" s="271"/>
      <c r="X1894" s="271">
        <f t="shared" ca="1" si="202"/>
        <v>0</v>
      </c>
      <c r="Y1894" s="271"/>
      <c r="Z1894" s="271"/>
      <c r="AB1894" s="273" t="str">
        <f t="shared" si="203"/>
        <v/>
      </c>
    </row>
    <row r="1895" spans="1:28" s="272" customFormat="1" ht="20">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01"/>
        <v/>
      </c>
      <c r="T1895" s="222" t="str">
        <f ca="1">IF(B1895="","",IF(ISERROR(MATCH($J1895,SorP!$B$1:$B$6230,0)),"",INDIRECT("'SorP'!$A$"&amp;MATCH($J1895,SorP!$B$1:$B$6230,0))))</f>
        <v/>
      </c>
      <c r="U1895" s="238"/>
      <c r="V1895" s="270" t="e">
        <f>IF(C1895="",NA(),MATCH($B1895&amp;$C1895,'Smelter Look-up'!$J:$J,0))</f>
        <v>#N/A</v>
      </c>
      <c r="W1895" s="271"/>
      <c r="X1895" s="271">
        <f t="shared" ca="1" si="202"/>
        <v>0</v>
      </c>
      <c r="Y1895" s="271"/>
      <c r="Z1895" s="271"/>
      <c r="AB1895" s="273" t="str">
        <f t="shared" si="203"/>
        <v/>
      </c>
    </row>
    <row r="1896" spans="1:28" s="272" customFormat="1" ht="20">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01"/>
        <v/>
      </c>
      <c r="T1896" s="222" t="str">
        <f ca="1">IF(B1896="","",IF(ISERROR(MATCH($J1896,SorP!$B$1:$B$6230,0)),"",INDIRECT("'SorP'!$A$"&amp;MATCH($J1896,SorP!$B$1:$B$6230,0))))</f>
        <v/>
      </c>
      <c r="U1896" s="238"/>
      <c r="V1896" s="270" t="e">
        <f>IF(C1896="",NA(),MATCH($B1896&amp;$C1896,'Smelter Look-up'!$J:$J,0))</f>
        <v>#N/A</v>
      </c>
      <c r="W1896" s="271"/>
      <c r="X1896" s="271">
        <f t="shared" ca="1" si="202"/>
        <v>0</v>
      </c>
      <c r="Y1896" s="271"/>
      <c r="Z1896" s="271"/>
      <c r="AB1896" s="273" t="str">
        <f t="shared" si="203"/>
        <v/>
      </c>
    </row>
    <row r="1897" spans="1:28" s="272" customFormat="1" ht="20">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01"/>
        <v/>
      </c>
      <c r="T1897" s="222" t="str">
        <f ca="1">IF(B1897="","",IF(ISERROR(MATCH($J1897,SorP!$B$1:$B$6230,0)),"",INDIRECT("'SorP'!$A$"&amp;MATCH($J1897,SorP!$B$1:$B$6230,0))))</f>
        <v/>
      </c>
      <c r="U1897" s="238"/>
      <c r="V1897" s="270" t="e">
        <f>IF(C1897="",NA(),MATCH($B1897&amp;$C1897,'Smelter Look-up'!$J:$J,0))</f>
        <v>#N/A</v>
      </c>
      <c r="W1897" s="271"/>
      <c r="X1897" s="271">
        <f t="shared" ca="1" si="202"/>
        <v>0</v>
      </c>
      <c r="Y1897" s="271"/>
      <c r="Z1897" s="271"/>
      <c r="AB1897" s="273" t="str">
        <f t="shared" si="203"/>
        <v/>
      </c>
    </row>
    <row r="1898" spans="1:28" s="272" customFormat="1" ht="20">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01"/>
        <v/>
      </c>
      <c r="T1898" s="222" t="str">
        <f ca="1">IF(B1898="","",IF(ISERROR(MATCH($J1898,SorP!$B$1:$B$6230,0)),"",INDIRECT("'SorP'!$A$"&amp;MATCH($J1898,SorP!$B$1:$B$6230,0))))</f>
        <v/>
      </c>
      <c r="U1898" s="238"/>
      <c r="V1898" s="270" t="e">
        <f>IF(C1898="",NA(),MATCH($B1898&amp;$C1898,'Smelter Look-up'!$J:$J,0))</f>
        <v>#N/A</v>
      </c>
      <c r="W1898" s="271"/>
      <c r="X1898" s="271">
        <f t="shared" ca="1" si="202"/>
        <v>0</v>
      </c>
      <c r="Y1898" s="271"/>
      <c r="Z1898" s="271"/>
      <c r="AB1898" s="273" t="str">
        <f t="shared" si="203"/>
        <v/>
      </c>
    </row>
    <row r="1899" spans="1:28" s="272" customFormat="1" ht="20">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01"/>
        <v/>
      </c>
      <c r="T1899" s="222" t="str">
        <f ca="1">IF(B1899="","",IF(ISERROR(MATCH($J1899,SorP!$B$1:$B$6230,0)),"",INDIRECT("'SorP'!$A$"&amp;MATCH($J1899,SorP!$B$1:$B$6230,0))))</f>
        <v/>
      </c>
      <c r="U1899" s="238"/>
      <c r="V1899" s="270" t="e">
        <f>IF(C1899="",NA(),MATCH($B1899&amp;$C1899,'Smelter Look-up'!$J:$J,0))</f>
        <v>#N/A</v>
      </c>
      <c r="W1899" s="271"/>
      <c r="X1899" s="271">
        <f t="shared" ca="1" si="202"/>
        <v>0</v>
      </c>
      <c r="Y1899" s="271"/>
      <c r="Z1899" s="271"/>
      <c r="AB1899" s="273" t="str">
        <f t="shared" si="203"/>
        <v/>
      </c>
    </row>
    <row r="1900" spans="1:28" s="272" customFormat="1" ht="20">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01"/>
        <v/>
      </c>
      <c r="T1900" s="222" t="str">
        <f ca="1">IF(B1900="","",IF(ISERROR(MATCH($J1900,SorP!$B$1:$B$6230,0)),"",INDIRECT("'SorP'!$A$"&amp;MATCH($J1900,SorP!$B$1:$B$6230,0))))</f>
        <v/>
      </c>
      <c r="U1900" s="238"/>
      <c r="V1900" s="270" t="e">
        <f>IF(C1900="",NA(),MATCH($B1900&amp;$C1900,'Smelter Look-up'!$J:$J,0))</f>
        <v>#N/A</v>
      </c>
      <c r="W1900" s="271"/>
      <c r="X1900" s="271">
        <f t="shared" ca="1" si="202"/>
        <v>0</v>
      </c>
      <c r="Y1900" s="271"/>
      <c r="Z1900" s="271"/>
      <c r="AB1900" s="273" t="str">
        <f t="shared" si="203"/>
        <v/>
      </c>
    </row>
    <row r="1901" spans="1:28" s="272" customFormat="1" ht="20">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01"/>
        <v/>
      </c>
      <c r="T1901" s="222" t="str">
        <f ca="1">IF(B1901="","",IF(ISERROR(MATCH($J1901,SorP!$B$1:$B$6230,0)),"",INDIRECT("'SorP'!$A$"&amp;MATCH($J1901,SorP!$B$1:$B$6230,0))))</f>
        <v/>
      </c>
      <c r="U1901" s="238"/>
      <c r="V1901" s="270" t="e">
        <f>IF(C1901="",NA(),MATCH($B1901&amp;$C1901,'Smelter Look-up'!$J:$J,0))</f>
        <v>#N/A</v>
      </c>
      <c r="W1901" s="271"/>
      <c r="X1901" s="271">
        <f t="shared" ca="1" si="202"/>
        <v>0</v>
      </c>
      <c r="Y1901" s="271"/>
      <c r="Z1901" s="271"/>
      <c r="AB1901" s="273" t="str">
        <f t="shared" si="203"/>
        <v/>
      </c>
    </row>
    <row r="1902" spans="1:28" s="272" customFormat="1" ht="20">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01"/>
        <v/>
      </c>
      <c r="T1902" s="222" t="str">
        <f ca="1">IF(B1902="","",IF(ISERROR(MATCH($J1902,SorP!$B$1:$B$6230,0)),"",INDIRECT("'SorP'!$A$"&amp;MATCH($J1902,SorP!$B$1:$B$6230,0))))</f>
        <v/>
      </c>
      <c r="U1902" s="238"/>
      <c r="V1902" s="270" t="e">
        <f>IF(C1902="",NA(),MATCH($B1902&amp;$C1902,'Smelter Look-up'!$J:$J,0))</f>
        <v>#N/A</v>
      </c>
      <c r="W1902" s="271"/>
      <c r="X1902" s="271">
        <f t="shared" ca="1" si="202"/>
        <v>0</v>
      </c>
      <c r="Y1902" s="271"/>
      <c r="Z1902" s="271"/>
      <c r="AB1902" s="273" t="str">
        <f t="shared" si="203"/>
        <v/>
      </c>
    </row>
    <row r="1903" spans="1:28" s="272" customFormat="1" ht="20">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01"/>
        <v/>
      </c>
      <c r="T1903" s="222" t="str">
        <f ca="1">IF(B1903="","",IF(ISERROR(MATCH($J1903,SorP!$B$1:$B$6230,0)),"",INDIRECT("'SorP'!$A$"&amp;MATCH($J1903,SorP!$B$1:$B$6230,0))))</f>
        <v/>
      </c>
      <c r="U1903" s="238"/>
      <c r="V1903" s="270" t="e">
        <f>IF(C1903="",NA(),MATCH($B1903&amp;$C1903,'Smelter Look-up'!$J:$J,0))</f>
        <v>#N/A</v>
      </c>
      <c r="W1903" s="271"/>
      <c r="X1903" s="271">
        <f t="shared" ca="1" si="202"/>
        <v>0</v>
      </c>
      <c r="Y1903" s="271"/>
      <c r="Z1903" s="271"/>
      <c r="AB1903" s="273" t="str">
        <f t="shared" si="203"/>
        <v/>
      </c>
    </row>
    <row r="1904" spans="1:28" s="272" customFormat="1" ht="20">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01"/>
        <v/>
      </c>
      <c r="T1904" s="222" t="str">
        <f ca="1">IF(B1904="","",IF(ISERROR(MATCH($J1904,SorP!$B$1:$B$6230,0)),"",INDIRECT("'SorP'!$A$"&amp;MATCH($J1904,SorP!$B$1:$B$6230,0))))</f>
        <v/>
      </c>
      <c r="U1904" s="238"/>
      <c r="V1904" s="270" t="e">
        <f>IF(C1904="",NA(),MATCH($B1904&amp;$C1904,'Smelter Look-up'!$J:$J,0))</f>
        <v>#N/A</v>
      </c>
      <c r="W1904" s="271"/>
      <c r="X1904" s="271">
        <f t="shared" ca="1" si="202"/>
        <v>0</v>
      </c>
      <c r="Y1904" s="271"/>
      <c r="Z1904" s="271"/>
      <c r="AB1904" s="273" t="str">
        <f t="shared" si="203"/>
        <v/>
      </c>
    </row>
    <row r="1905" spans="1:28" s="272" customFormat="1" ht="20">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01"/>
        <v/>
      </c>
      <c r="T1905" s="222" t="str">
        <f ca="1">IF(B1905="","",IF(ISERROR(MATCH($J1905,SorP!$B$1:$B$6230,0)),"",INDIRECT("'SorP'!$A$"&amp;MATCH($J1905,SorP!$B$1:$B$6230,0))))</f>
        <v/>
      </c>
      <c r="U1905" s="238"/>
      <c r="V1905" s="270" t="e">
        <f>IF(C1905="",NA(),MATCH($B1905&amp;$C1905,'Smelter Look-up'!$J:$J,0))</f>
        <v>#N/A</v>
      </c>
      <c r="W1905" s="271"/>
      <c r="X1905" s="271">
        <f t="shared" ca="1" si="202"/>
        <v>0</v>
      </c>
      <c r="Y1905" s="271"/>
      <c r="Z1905" s="271"/>
      <c r="AB1905" s="273" t="str">
        <f t="shared" si="203"/>
        <v/>
      </c>
    </row>
    <row r="1906" spans="1:28" s="272" customFormat="1" ht="20">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201"/>
        <v/>
      </c>
      <c r="T1906" s="222" t="str">
        <f ca="1">IF(B1906="","",IF(ISERROR(MATCH($J1906,SorP!$B$1:$B$6230,0)),"",INDIRECT("'SorP'!$A$"&amp;MATCH($J1906,SorP!$B$1:$B$6230,0))))</f>
        <v/>
      </c>
      <c r="U1906" s="238"/>
      <c r="V1906" s="270" t="e">
        <f>IF(C1906="",NA(),MATCH($B1906&amp;$C1906,'Smelter Look-up'!$J:$J,0))</f>
        <v>#N/A</v>
      </c>
      <c r="W1906" s="271"/>
      <c r="X1906" s="271">
        <f t="shared" ca="1" si="202"/>
        <v>0</v>
      </c>
      <c r="Y1906" s="271"/>
      <c r="Z1906" s="271"/>
      <c r="AB1906" s="273" t="str">
        <f t="shared" si="203"/>
        <v/>
      </c>
    </row>
    <row r="1907" spans="1:28" s="272" customFormat="1" ht="20">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01"/>
        <v/>
      </c>
      <c r="T1907" s="222" t="str">
        <f ca="1">IF(B1907="","",IF(ISERROR(MATCH($J1907,SorP!$B$1:$B$6230,0)),"",INDIRECT("'SorP'!$A$"&amp;MATCH($J1907,SorP!$B$1:$B$6230,0))))</f>
        <v/>
      </c>
      <c r="U1907" s="238"/>
      <c r="V1907" s="270" t="e">
        <f>IF(C1907="",NA(),MATCH($B1907&amp;$C1907,'Smelter Look-up'!$J:$J,0))</f>
        <v>#N/A</v>
      </c>
      <c r="W1907" s="271"/>
      <c r="X1907" s="271">
        <f t="shared" ca="1" si="202"/>
        <v>0</v>
      </c>
      <c r="Y1907" s="271"/>
      <c r="Z1907" s="271"/>
      <c r="AB1907" s="273" t="str">
        <f t="shared" si="203"/>
        <v/>
      </c>
    </row>
    <row r="1908" spans="1:28" s="272" customFormat="1" ht="20">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201"/>
        <v/>
      </c>
      <c r="T1908" s="222" t="str">
        <f ca="1">IF(B1908="","",IF(ISERROR(MATCH($J1908,SorP!$B$1:$B$6230,0)),"",INDIRECT("'SorP'!$A$"&amp;MATCH($J1908,SorP!$B$1:$B$6230,0))))</f>
        <v/>
      </c>
      <c r="U1908" s="238"/>
      <c r="V1908" s="270" t="e">
        <f>IF(C1908="",NA(),MATCH($B1908&amp;$C1908,'Smelter Look-up'!$J:$J,0))</f>
        <v>#N/A</v>
      </c>
      <c r="W1908" s="271"/>
      <c r="X1908" s="271">
        <f t="shared" ca="1" si="202"/>
        <v>0</v>
      </c>
      <c r="Y1908" s="271"/>
      <c r="Z1908" s="271"/>
      <c r="AB1908" s="273" t="str">
        <f t="shared" si="203"/>
        <v/>
      </c>
    </row>
    <row r="1909" spans="1:28" s="272" customFormat="1" ht="20">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201"/>
        <v/>
      </c>
      <c r="T1909" s="222" t="str">
        <f ca="1">IF(B1909="","",IF(ISERROR(MATCH($J1909,SorP!$B$1:$B$6230,0)),"",INDIRECT("'SorP'!$A$"&amp;MATCH($J1909,SorP!$B$1:$B$6230,0))))</f>
        <v/>
      </c>
      <c r="U1909" s="238"/>
      <c r="V1909" s="270" t="e">
        <f>IF(C1909="",NA(),MATCH($B1909&amp;$C1909,'Smelter Look-up'!$J:$J,0))</f>
        <v>#N/A</v>
      </c>
      <c r="W1909" s="271"/>
      <c r="X1909" s="271">
        <f t="shared" ca="1" si="202"/>
        <v>0</v>
      </c>
      <c r="Y1909" s="271"/>
      <c r="Z1909" s="271"/>
      <c r="AB1909" s="273" t="str">
        <f t="shared" si="203"/>
        <v/>
      </c>
    </row>
    <row r="1910" spans="1:28" s="272" customFormat="1" ht="20">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201"/>
        <v/>
      </c>
      <c r="T1910" s="222" t="str">
        <f ca="1">IF(B1910="","",IF(ISERROR(MATCH($J1910,SorP!$B$1:$B$6230,0)),"",INDIRECT("'SorP'!$A$"&amp;MATCH($J1910,SorP!$B$1:$B$6230,0))))</f>
        <v/>
      </c>
      <c r="U1910" s="238"/>
      <c r="V1910" s="270" t="e">
        <f>IF(C1910="",NA(),MATCH($B1910&amp;$C1910,'Smelter Look-up'!$J:$J,0))</f>
        <v>#N/A</v>
      </c>
      <c r="W1910" s="271"/>
      <c r="X1910" s="271">
        <f t="shared" ca="1" si="202"/>
        <v>0</v>
      </c>
      <c r="Y1910" s="271"/>
      <c r="Z1910" s="271"/>
      <c r="AB1910" s="273" t="str">
        <f t="shared" si="203"/>
        <v/>
      </c>
    </row>
    <row r="1911" spans="1:28" s="272" customFormat="1" ht="20">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201"/>
        <v/>
      </c>
      <c r="T1911" s="222" t="str">
        <f ca="1">IF(B1911="","",IF(ISERROR(MATCH($J1911,SorP!$B$1:$B$6230,0)),"",INDIRECT("'SorP'!$A$"&amp;MATCH($J1911,SorP!$B$1:$B$6230,0))))</f>
        <v/>
      </c>
      <c r="U1911" s="238"/>
      <c r="V1911" s="270" t="e">
        <f>IF(C1911="",NA(),MATCH($B1911&amp;$C1911,'Smelter Look-up'!$J:$J,0))</f>
        <v>#N/A</v>
      </c>
      <c r="W1911" s="271"/>
      <c r="X1911" s="271">
        <f t="shared" ca="1" si="202"/>
        <v>0</v>
      </c>
      <c r="Y1911" s="271"/>
      <c r="Z1911" s="271"/>
      <c r="AB1911" s="273" t="str">
        <f t="shared" si="203"/>
        <v/>
      </c>
    </row>
    <row r="1912" spans="1:28" s="272" customFormat="1" ht="20">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01"/>
        <v/>
      </c>
      <c r="T1912" s="222" t="str">
        <f ca="1">IF(B1912="","",IF(ISERROR(MATCH($J1912,SorP!$B$1:$B$6230,0)),"",INDIRECT("'SorP'!$A$"&amp;MATCH($J1912,SorP!$B$1:$B$6230,0))))</f>
        <v/>
      </c>
      <c r="U1912" s="238"/>
      <c r="V1912" s="270" t="e">
        <f>IF(C1912="",NA(),MATCH($B1912&amp;$C1912,'Smelter Look-up'!$J:$J,0))</f>
        <v>#N/A</v>
      </c>
      <c r="W1912" s="271"/>
      <c r="X1912" s="271">
        <f t="shared" ca="1" si="202"/>
        <v>0</v>
      </c>
      <c r="Y1912" s="271"/>
      <c r="Z1912" s="271"/>
      <c r="AB1912" s="273" t="str">
        <f t="shared" si="203"/>
        <v/>
      </c>
    </row>
    <row r="1913" spans="1:28" s="272" customFormat="1" ht="20">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01"/>
        <v/>
      </c>
      <c r="T1913" s="222" t="str">
        <f ca="1">IF(B1913="","",IF(ISERROR(MATCH($J1913,SorP!$B$1:$B$6230,0)),"",INDIRECT("'SorP'!$A$"&amp;MATCH($J1913,SorP!$B$1:$B$6230,0))))</f>
        <v/>
      </c>
      <c r="U1913" s="238"/>
      <c r="V1913" s="270" t="e">
        <f>IF(C1913="",NA(),MATCH($B1913&amp;$C1913,'Smelter Look-up'!$J:$J,0))</f>
        <v>#N/A</v>
      </c>
      <c r="W1913" s="271"/>
      <c r="X1913" s="271">
        <f t="shared" ca="1" si="202"/>
        <v>0</v>
      </c>
      <c r="Y1913" s="271"/>
      <c r="Z1913" s="271"/>
      <c r="AB1913" s="273" t="str">
        <f t="shared" si="203"/>
        <v/>
      </c>
    </row>
    <row r="1914" spans="1:28" s="272" customFormat="1" ht="20">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ref="S1914" ca="1" si="204">IF(B1914="","",IF(ISERROR(MATCH($E1914,CL,0)),"Unknown",INDIRECT("'C'!$A$"&amp;MATCH($E1914,CL,0)+1)))</f>
        <v/>
      </c>
      <c r="T1914" s="222" t="str">
        <f ca="1">IF(B1914="","",IF(ISERROR(MATCH($J1914,SorP!$B$1:$B$6230,0)),"",INDIRECT("'SorP'!$A$"&amp;MATCH($J1914,SorP!$B$1:$B$6230,0))))</f>
        <v/>
      </c>
      <c r="U1914" s="238"/>
      <c r="V1914" s="270" t="e">
        <f>IF(C1914="",NA(),MATCH($B1914&amp;$C1914,'Smelter Look-up'!$J:$J,0))</f>
        <v>#N/A</v>
      </c>
      <c r="W1914" s="271"/>
      <c r="X1914" s="271">
        <f t="shared" ref="X1914" ca="1" si="205">IF(AND(C1914="Smelter not listed",OR(LEN(D1914)=0,LEN(E1914)=0)),1,0)</f>
        <v>0</v>
      </c>
      <c r="Y1914" s="271"/>
      <c r="Z1914" s="271"/>
      <c r="AB1914" s="273" t="str">
        <f t="shared" ref="AB1914" si="206">B1914&amp;C1914</f>
        <v/>
      </c>
    </row>
    <row r="1915" spans="1:28" s="272" customFormat="1" ht="20">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ref="S1915:S1946" ca="1" si="207">IF(B1915="","",IF(ISERROR(MATCH($E1915,CL,0)),"Unknown",INDIRECT("'C'!$A$"&amp;MATCH($E1915,CL,0)+1)))</f>
        <v/>
      </c>
      <c r="T1915" s="222" t="str">
        <f ca="1">IF(B1915="","",IF(ISERROR(MATCH($J1915,SorP!$B$1:$B$6230,0)),"",INDIRECT("'SorP'!$A$"&amp;MATCH($J1915,SorP!$B$1:$B$6230,0))))</f>
        <v/>
      </c>
      <c r="U1915" s="238"/>
      <c r="V1915" s="270" t="e">
        <f>IF(C1915="",NA(),MATCH($B1915&amp;$C1915,'Smelter Look-up'!$J:$J,0))</f>
        <v>#N/A</v>
      </c>
      <c r="W1915" s="271"/>
      <c r="X1915" s="271">
        <f t="shared" ref="X1915:X1946" ca="1" si="208">IF(AND(C1915="Smelter not listed",OR(LEN(D1915)=0,LEN(E1915)=0)),1,0)</f>
        <v>0</v>
      </c>
      <c r="Y1915" s="271"/>
      <c r="Z1915" s="271"/>
      <c r="AB1915" s="273" t="str">
        <f t="shared" ref="AB1915:AB1946" si="209">B1915&amp;C1915</f>
        <v/>
      </c>
    </row>
    <row r="1916" spans="1:28" s="272" customFormat="1" ht="20">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ca="1" si="207"/>
        <v/>
      </c>
      <c r="T1916" s="222" t="str">
        <f ca="1">IF(B1916="","",IF(ISERROR(MATCH($J1916,SorP!$B$1:$B$6230,0)),"",INDIRECT("'SorP'!$A$"&amp;MATCH($J1916,SorP!$B$1:$B$6230,0))))</f>
        <v/>
      </c>
      <c r="U1916" s="238"/>
      <c r="V1916" s="270" t="e">
        <f>IF(C1916="",NA(),MATCH($B1916&amp;$C1916,'Smelter Look-up'!$J:$J,0))</f>
        <v>#N/A</v>
      </c>
      <c r="W1916" s="271"/>
      <c r="X1916" s="271">
        <f t="shared" ca="1" si="208"/>
        <v>0</v>
      </c>
      <c r="Y1916" s="271"/>
      <c r="Z1916" s="271"/>
      <c r="AB1916" s="273" t="str">
        <f t="shared" si="209"/>
        <v/>
      </c>
    </row>
    <row r="1917" spans="1:28" s="272" customFormat="1" ht="20">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07"/>
        <v/>
      </c>
      <c r="T1917" s="222" t="str">
        <f ca="1">IF(B1917="","",IF(ISERROR(MATCH($J1917,SorP!$B$1:$B$6230,0)),"",INDIRECT("'SorP'!$A$"&amp;MATCH($J1917,SorP!$B$1:$B$6230,0))))</f>
        <v/>
      </c>
      <c r="U1917" s="238"/>
      <c r="V1917" s="270" t="e">
        <f>IF(C1917="",NA(),MATCH($B1917&amp;$C1917,'Smelter Look-up'!$J:$J,0))</f>
        <v>#N/A</v>
      </c>
      <c r="W1917" s="271"/>
      <c r="X1917" s="271">
        <f t="shared" ca="1" si="208"/>
        <v>0</v>
      </c>
      <c r="Y1917" s="271"/>
      <c r="Z1917" s="271"/>
      <c r="AB1917" s="273" t="str">
        <f t="shared" si="209"/>
        <v/>
      </c>
    </row>
    <row r="1918" spans="1:28" s="272" customFormat="1" ht="20">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07"/>
        <v/>
      </c>
      <c r="T1918" s="222" t="str">
        <f ca="1">IF(B1918="","",IF(ISERROR(MATCH($J1918,SorP!$B$1:$B$6230,0)),"",INDIRECT("'SorP'!$A$"&amp;MATCH($J1918,SorP!$B$1:$B$6230,0))))</f>
        <v/>
      </c>
      <c r="U1918" s="238"/>
      <c r="V1918" s="270" t="e">
        <f>IF(C1918="",NA(),MATCH($B1918&amp;$C1918,'Smelter Look-up'!$J:$J,0))</f>
        <v>#N/A</v>
      </c>
      <c r="W1918" s="271"/>
      <c r="X1918" s="271">
        <f t="shared" ca="1" si="208"/>
        <v>0</v>
      </c>
      <c r="Y1918" s="271"/>
      <c r="Z1918" s="271"/>
      <c r="AB1918" s="273" t="str">
        <f t="shared" si="209"/>
        <v/>
      </c>
    </row>
    <row r="1919" spans="1:28" s="272" customFormat="1" ht="20">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07"/>
        <v/>
      </c>
      <c r="T1919" s="222" t="str">
        <f ca="1">IF(B1919="","",IF(ISERROR(MATCH($J1919,SorP!$B$1:$B$6230,0)),"",INDIRECT("'SorP'!$A$"&amp;MATCH($J1919,SorP!$B$1:$B$6230,0))))</f>
        <v/>
      </c>
      <c r="U1919" s="238"/>
      <c r="V1919" s="270" t="e">
        <f>IF(C1919="",NA(),MATCH($B1919&amp;$C1919,'Smelter Look-up'!$J:$J,0))</f>
        <v>#N/A</v>
      </c>
      <c r="W1919" s="271"/>
      <c r="X1919" s="271">
        <f t="shared" ca="1" si="208"/>
        <v>0</v>
      </c>
      <c r="Y1919" s="271"/>
      <c r="Z1919" s="271"/>
      <c r="AB1919" s="273" t="str">
        <f t="shared" si="209"/>
        <v/>
      </c>
    </row>
    <row r="1920" spans="1:28" s="272" customFormat="1" ht="20">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07"/>
        <v/>
      </c>
      <c r="T1920" s="222" t="str">
        <f ca="1">IF(B1920="","",IF(ISERROR(MATCH($J1920,SorP!$B$1:$B$6230,0)),"",INDIRECT("'SorP'!$A$"&amp;MATCH($J1920,SorP!$B$1:$B$6230,0))))</f>
        <v/>
      </c>
      <c r="U1920" s="238"/>
      <c r="V1920" s="270" t="e">
        <f>IF(C1920="",NA(),MATCH($B1920&amp;$C1920,'Smelter Look-up'!$J:$J,0))</f>
        <v>#N/A</v>
      </c>
      <c r="W1920" s="271"/>
      <c r="X1920" s="271">
        <f t="shared" ca="1" si="208"/>
        <v>0</v>
      </c>
      <c r="Y1920" s="271"/>
      <c r="Z1920" s="271"/>
      <c r="AB1920" s="273" t="str">
        <f t="shared" si="209"/>
        <v/>
      </c>
    </row>
    <row r="1921" spans="1:28" s="272" customFormat="1" ht="20">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07"/>
        <v/>
      </c>
      <c r="T1921" s="222" t="str">
        <f ca="1">IF(B1921="","",IF(ISERROR(MATCH($J1921,SorP!$B$1:$B$6230,0)),"",INDIRECT("'SorP'!$A$"&amp;MATCH($J1921,SorP!$B$1:$B$6230,0))))</f>
        <v/>
      </c>
      <c r="U1921" s="238"/>
      <c r="V1921" s="270" t="e">
        <f>IF(C1921="",NA(),MATCH($B1921&amp;$C1921,'Smelter Look-up'!$J:$J,0))</f>
        <v>#N/A</v>
      </c>
      <c r="W1921" s="271"/>
      <c r="X1921" s="271">
        <f t="shared" ca="1" si="208"/>
        <v>0</v>
      </c>
      <c r="Y1921" s="271"/>
      <c r="Z1921" s="271"/>
      <c r="AB1921" s="273" t="str">
        <f t="shared" si="209"/>
        <v/>
      </c>
    </row>
    <row r="1922" spans="1:28" s="272" customFormat="1" ht="20">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07"/>
        <v/>
      </c>
      <c r="T1922" s="222" t="str">
        <f ca="1">IF(B1922="","",IF(ISERROR(MATCH($J1922,SorP!$B$1:$B$6230,0)),"",INDIRECT("'SorP'!$A$"&amp;MATCH($J1922,SorP!$B$1:$B$6230,0))))</f>
        <v/>
      </c>
      <c r="U1922" s="238"/>
      <c r="V1922" s="270" t="e">
        <f>IF(C1922="",NA(),MATCH($B1922&amp;$C1922,'Smelter Look-up'!$J:$J,0))</f>
        <v>#N/A</v>
      </c>
      <c r="W1922" s="271"/>
      <c r="X1922" s="271">
        <f t="shared" ca="1" si="208"/>
        <v>0</v>
      </c>
      <c r="Y1922" s="271"/>
      <c r="Z1922" s="271"/>
      <c r="AB1922" s="273" t="str">
        <f t="shared" si="209"/>
        <v/>
      </c>
    </row>
    <row r="1923" spans="1:28" s="272" customFormat="1" ht="20">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07"/>
        <v/>
      </c>
      <c r="T1923" s="222" t="str">
        <f ca="1">IF(B1923="","",IF(ISERROR(MATCH($J1923,SorP!$B$1:$B$6230,0)),"",INDIRECT("'SorP'!$A$"&amp;MATCH($J1923,SorP!$B$1:$B$6230,0))))</f>
        <v/>
      </c>
      <c r="U1923" s="238"/>
      <c r="V1923" s="270" t="e">
        <f>IF(C1923="",NA(),MATCH($B1923&amp;$C1923,'Smelter Look-up'!$J:$J,0))</f>
        <v>#N/A</v>
      </c>
      <c r="W1923" s="271"/>
      <c r="X1923" s="271">
        <f t="shared" ca="1" si="208"/>
        <v>0</v>
      </c>
      <c r="Y1923" s="271"/>
      <c r="Z1923" s="271"/>
      <c r="AB1923" s="273" t="str">
        <f t="shared" si="209"/>
        <v/>
      </c>
    </row>
    <row r="1924" spans="1:28" s="272" customFormat="1" ht="20">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07"/>
        <v/>
      </c>
      <c r="T1924" s="222" t="str">
        <f ca="1">IF(B1924="","",IF(ISERROR(MATCH($J1924,SorP!$B$1:$B$6230,0)),"",INDIRECT("'SorP'!$A$"&amp;MATCH($J1924,SorP!$B$1:$B$6230,0))))</f>
        <v/>
      </c>
      <c r="U1924" s="238"/>
      <c r="V1924" s="270" t="e">
        <f>IF(C1924="",NA(),MATCH($B1924&amp;$C1924,'Smelter Look-up'!$J:$J,0))</f>
        <v>#N/A</v>
      </c>
      <c r="W1924" s="271"/>
      <c r="X1924" s="271">
        <f t="shared" ca="1" si="208"/>
        <v>0</v>
      </c>
      <c r="Y1924" s="271"/>
      <c r="Z1924" s="271"/>
      <c r="AB1924" s="273" t="str">
        <f t="shared" si="209"/>
        <v/>
      </c>
    </row>
    <row r="1925" spans="1:28" s="272" customFormat="1" ht="20">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07"/>
        <v/>
      </c>
      <c r="T1925" s="222" t="str">
        <f ca="1">IF(B1925="","",IF(ISERROR(MATCH($J1925,SorP!$B$1:$B$6230,0)),"",INDIRECT("'SorP'!$A$"&amp;MATCH($J1925,SorP!$B$1:$B$6230,0))))</f>
        <v/>
      </c>
      <c r="U1925" s="238"/>
      <c r="V1925" s="270" t="e">
        <f>IF(C1925="",NA(),MATCH($B1925&amp;$C1925,'Smelter Look-up'!$J:$J,0))</f>
        <v>#N/A</v>
      </c>
      <c r="W1925" s="271"/>
      <c r="X1925" s="271">
        <f t="shared" ca="1" si="208"/>
        <v>0</v>
      </c>
      <c r="Y1925" s="271"/>
      <c r="Z1925" s="271"/>
      <c r="AB1925" s="273" t="str">
        <f t="shared" si="209"/>
        <v/>
      </c>
    </row>
    <row r="1926" spans="1:28" s="272" customFormat="1" ht="20">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07"/>
        <v/>
      </c>
      <c r="T1926" s="222" t="str">
        <f ca="1">IF(B1926="","",IF(ISERROR(MATCH($J1926,SorP!$B$1:$B$6230,0)),"",INDIRECT("'SorP'!$A$"&amp;MATCH($J1926,SorP!$B$1:$B$6230,0))))</f>
        <v/>
      </c>
      <c r="U1926" s="238"/>
      <c r="V1926" s="270" t="e">
        <f>IF(C1926="",NA(),MATCH($B1926&amp;$C1926,'Smelter Look-up'!$J:$J,0))</f>
        <v>#N/A</v>
      </c>
      <c r="W1926" s="271"/>
      <c r="X1926" s="271">
        <f t="shared" ca="1" si="208"/>
        <v>0</v>
      </c>
      <c r="Y1926" s="271"/>
      <c r="Z1926" s="271"/>
      <c r="AB1926" s="273" t="str">
        <f t="shared" si="209"/>
        <v/>
      </c>
    </row>
    <row r="1927" spans="1:28" s="272" customFormat="1" ht="20">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07"/>
        <v/>
      </c>
      <c r="T1927" s="222" t="str">
        <f ca="1">IF(B1927="","",IF(ISERROR(MATCH($J1927,SorP!$B$1:$B$6230,0)),"",INDIRECT("'SorP'!$A$"&amp;MATCH($J1927,SorP!$B$1:$B$6230,0))))</f>
        <v/>
      </c>
      <c r="U1927" s="238"/>
      <c r="V1927" s="270" t="e">
        <f>IF(C1927="",NA(),MATCH($B1927&amp;$C1927,'Smelter Look-up'!$J:$J,0))</f>
        <v>#N/A</v>
      </c>
      <c r="W1927" s="271"/>
      <c r="X1927" s="271">
        <f t="shared" ca="1" si="208"/>
        <v>0</v>
      </c>
      <c r="Y1927" s="271"/>
      <c r="Z1927" s="271"/>
      <c r="AB1927" s="273" t="str">
        <f t="shared" si="209"/>
        <v/>
      </c>
    </row>
    <row r="1928" spans="1:28" s="272" customFormat="1" ht="20">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07"/>
        <v/>
      </c>
      <c r="T1928" s="222" t="str">
        <f ca="1">IF(B1928="","",IF(ISERROR(MATCH($J1928,SorP!$B$1:$B$6230,0)),"",INDIRECT("'SorP'!$A$"&amp;MATCH($J1928,SorP!$B$1:$B$6230,0))))</f>
        <v/>
      </c>
      <c r="U1928" s="238"/>
      <c r="V1928" s="270" t="e">
        <f>IF(C1928="",NA(),MATCH($B1928&amp;$C1928,'Smelter Look-up'!$J:$J,0))</f>
        <v>#N/A</v>
      </c>
      <c r="W1928" s="271"/>
      <c r="X1928" s="271">
        <f t="shared" ca="1" si="208"/>
        <v>0</v>
      </c>
      <c r="Y1928" s="271"/>
      <c r="Z1928" s="271"/>
      <c r="AB1928" s="273" t="str">
        <f t="shared" si="209"/>
        <v/>
      </c>
    </row>
    <row r="1929" spans="1:28" s="272" customFormat="1" ht="20">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07"/>
        <v/>
      </c>
      <c r="T1929" s="222" t="str">
        <f ca="1">IF(B1929="","",IF(ISERROR(MATCH($J1929,SorP!$B$1:$B$6230,0)),"",INDIRECT("'SorP'!$A$"&amp;MATCH($J1929,SorP!$B$1:$B$6230,0))))</f>
        <v/>
      </c>
      <c r="U1929" s="238"/>
      <c r="V1929" s="270" t="e">
        <f>IF(C1929="",NA(),MATCH($B1929&amp;$C1929,'Smelter Look-up'!$J:$J,0))</f>
        <v>#N/A</v>
      </c>
      <c r="W1929" s="271"/>
      <c r="X1929" s="271">
        <f t="shared" ca="1" si="208"/>
        <v>0</v>
      </c>
      <c r="Y1929" s="271"/>
      <c r="Z1929" s="271"/>
      <c r="AB1929" s="273" t="str">
        <f t="shared" si="209"/>
        <v/>
      </c>
    </row>
    <row r="1930" spans="1:28" s="272" customFormat="1" ht="20">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07"/>
        <v/>
      </c>
      <c r="T1930" s="222" t="str">
        <f ca="1">IF(B1930="","",IF(ISERROR(MATCH($J1930,SorP!$B$1:$B$6230,0)),"",INDIRECT("'SorP'!$A$"&amp;MATCH($J1930,SorP!$B$1:$B$6230,0))))</f>
        <v/>
      </c>
      <c r="U1930" s="238"/>
      <c r="V1930" s="270" t="e">
        <f>IF(C1930="",NA(),MATCH($B1930&amp;$C1930,'Smelter Look-up'!$J:$J,0))</f>
        <v>#N/A</v>
      </c>
      <c r="W1930" s="271"/>
      <c r="X1930" s="271">
        <f t="shared" ca="1" si="208"/>
        <v>0</v>
      </c>
      <c r="Y1930" s="271"/>
      <c r="Z1930" s="271"/>
      <c r="AB1930" s="273" t="str">
        <f t="shared" si="209"/>
        <v/>
      </c>
    </row>
    <row r="1931" spans="1:28" s="272" customFormat="1" ht="20">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07"/>
        <v/>
      </c>
      <c r="T1931" s="222" t="str">
        <f ca="1">IF(B1931="","",IF(ISERROR(MATCH($J1931,SorP!$B$1:$B$6230,0)),"",INDIRECT("'SorP'!$A$"&amp;MATCH($J1931,SorP!$B$1:$B$6230,0))))</f>
        <v/>
      </c>
      <c r="U1931" s="238"/>
      <c r="V1931" s="270" t="e">
        <f>IF(C1931="",NA(),MATCH($B1931&amp;$C1931,'Smelter Look-up'!$J:$J,0))</f>
        <v>#N/A</v>
      </c>
      <c r="W1931" s="271"/>
      <c r="X1931" s="271">
        <f t="shared" ca="1" si="208"/>
        <v>0</v>
      </c>
      <c r="Y1931" s="271"/>
      <c r="Z1931" s="271"/>
      <c r="AB1931" s="273" t="str">
        <f t="shared" si="209"/>
        <v/>
      </c>
    </row>
    <row r="1932" spans="1:28" s="272" customFormat="1" ht="20">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07"/>
        <v/>
      </c>
      <c r="T1932" s="222" t="str">
        <f ca="1">IF(B1932="","",IF(ISERROR(MATCH($J1932,SorP!$B$1:$B$6230,0)),"",INDIRECT("'SorP'!$A$"&amp;MATCH($J1932,SorP!$B$1:$B$6230,0))))</f>
        <v/>
      </c>
      <c r="U1932" s="238"/>
      <c r="V1932" s="270" t="e">
        <f>IF(C1932="",NA(),MATCH($B1932&amp;$C1932,'Smelter Look-up'!$J:$J,0))</f>
        <v>#N/A</v>
      </c>
      <c r="W1932" s="271"/>
      <c r="X1932" s="271">
        <f t="shared" ca="1" si="208"/>
        <v>0</v>
      </c>
      <c r="Y1932" s="271"/>
      <c r="Z1932" s="271"/>
      <c r="AB1932" s="273" t="str">
        <f t="shared" si="209"/>
        <v/>
      </c>
    </row>
    <row r="1933" spans="1:28" s="272" customFormat="1" ht="20">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07"/>
        <v/>
      </c>
      <c r="T1933" s="222" t="str">
        <f ca="1">IF(B1933="","",IF(ISERROR(MATCH($J1933,SorP!$B$1:$B$6230,0)),"",INDIRECT("'SorP'!$A$"&amp;MATCH($J1933,SorP!$B$1:$B$6230,0))))</f>
        <v/>
      </c>
      <c r="U1933" s="238"/>
      <c r="V1933" s="270" t="e">
        <f>IF(C1933="",NA(),MATCH($B1933&amp;$C1933,'Smelter Look-up'!$J:$J,0))</f>
        <v>#N/A</v>
      </c>
      <c r="W1933" s="271"/>
      <c r="X1933" s="271">
        <f t="shared" ca="1" si="208"/>
        <v>0</v>
      </c>
      <c r="Y1933" s="271"/>
      <c r="Z1933" s="271"/>
      <c r="AB1933" s="273" t="str">
        <f t="shared" si="209"/>
        <v/>
      </c>
    </row>
    <row r="1934" spans="1:28" s="272" customFormat="1" ht="20">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07"/>
        <v/>
      </c>
      <c r="T1934" s="222" t="str">
        <f ca="1">IF(B1934="","",IF(ISERROR(MATCH($J1934,SorP!$B$1:$B$6230,0)),"",INDIRECT("'SorP'!$A$"&amp;MATCH($J1934,SorP!$B$1:$B$6230,0))))</f>
        <v/>
      </c>
      <c r="U1934" s="238"/>
      <c r="V1934" s="270" t="e">
        <f>IF(C1934="",NA(),MATCH($B1934&amp;$C1934,'Smelter Look-up'!$J:$J,0))</f>
        <v>#N/A</v>
      </c>
      <c r="W1934" s="271"/>
      <c r="X1934" s="271">
        <f t="shared" ca="1" si="208"/>
        <v>0</v>
      </c>
      <c r="Y1934" s="271"/>
      <c r="Z1934" s="271"/>
      <c r="AB1934" s="273" t="str">
        <f t="shared" si="209"/>
        <v/>
      </c>
    </row>
    <row r="1935" spans="1:28" s="272" customFormat="1" ht="20">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07"/>
        <v/>
      </c>
      <c r="T1935" s="222" t="str">
        <f ca="1">IF(B1935="","",IF(ISERROR(MATCH($J1935,SorP!$B$1:$B$6230,0)),"",INDIRECT("'SorP'!$A$"&amp;MATCH($J1935,SorP!$B$1:$B$6230,0))))</f>
        <v/>
      </c>
      <c r="U1935" s="238"/>
      <c r="V1935" s="270" t="e">
        <f>IF(C1935="",NA(),MATCH($B1935&amp;$C1935,'Smelter Look-up'!$J:$J,0))</f>
        <v>#N/A</v>
      </c>
      <c r="W1935" s="271"/>
      <c r="X1935" s="271">
        <f t="shared" ca="1" si="208"/>
        <v>0</v>
      </c>
      <c r="Y1935" s="271"/>
      <c r="Z1935" s="271"/>
      <c r="AB1935" s="273" t="str">
        <f t="shared" si="209"/>
        <v/>
      </c>
    </row>
    <row r="1936" spans="1:28" s="272" customFormat="1" ht="20">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07"/>
        <v/>
      </c>
      <c r="T1936" s="222" t="str">
        <f ca="1">IF(B1936="","",IF(ISERROR(MATCH($J1936,SorP!$B$1:$B$6230,0)),"",INDIRECT("'SorP'!$A$"&amp;MATCH($J1936,SorP!$B$1:$B$6230,0))))</f>
        <v/>
      </c>
      <c r="U1936" s="238"/>
      <c r="V1936" s="270" t="e">
        <f>IF(C1936="",NA(),MATCH($B1936&amp;$C1936,'Smelter Look-up'!$J:$J,0))</f>
        <v>#N/A</v>
      </c>
      <c r="W1936" s="271"/>
      <c r="X1936" s="271">
        <f t="shared" ca="1" si="208"/>
        <v>0</v>
      </c>
      <c r="Y1936" s="271"/>
      <c r="Z1936" s="271"/>
      <c r="AB1936" s="273" t="str">
        <f t="shared" si="209"/>
        <v/>
      </c>
    </row>
    <row r="1937" spans="1:28" s="272" customFormat="1" ht="20">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207"/>
        <v/>
      </c>
      <c r="T1937" s="222" t="str">
        <f ca="1">IF(B1937="","",IF(ISERROR(MATCH($J1937,SorP!$B$1:$B$6230,0)),"",INDIRECT("'SorP'!$A$"&amp;MATCH($J1937,SorP!$B$1:$B$6230,0))))</f>
        <v/>
      </c>
      <c r="U1937" s="238"/>
      <c r="V1937" s="270" t="e">
        <f>IF(C1937="",NA(),MATCH($B1937&amp;$C1937,'Smelter Look-up'!$J:$J,0))</f>
        <v>#N/A</v>
      </c>
      <c r="W1937" s="271"/>
      <c r="X1937" s="271">
        <f t="shared" ca="1" si="208"/>
        <v>0</v>
      </c>
      <c r="Y1937" s="271"/>
      <c r="Z1937" s="271"/>
      <c r="AB1937" s="273" t="str">
        <f t="shared" si="209"/>
        <v/>
      </c>
    </row>
    <row r="1938" spans="1:28" s="272" customFormat="1" ht="20">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207"/>
        <v/>
      </c>
      <c r="T1938" s="222" t="str">
        <f ca="1">IF(B1938="","",IF(ISERROR(MATCH($J1938,SorP!$B$1:$B$6230,0)),"",INDIRECT("'SorP'!$A$"&amp;MATCH($J1938,SorP!$B$1:$B$6230,0))))</f>
        <v/>
      </c>
      <c r="U1938" s="238"/>
      <c r="V1938" s="270" t="e">
        <f>IF(C1938="",NA(),MATCH($B1938&amp;$C1938,'Smelter Look-up'!$J:$J,0))</f>
        <v>#N/A</v>
      </c>
      <c r="W1938" s="271"/>
      <c r="X1938" s="271">
        <f t="shared" ca="1" si="208"/>
        <v>0</v>
      </c>
      <c r="Y1938" s="271"/>
      <c r="Z1938" s="271"/>
      <c r="AB1938" s="273" t="str">
        <f t="shared" si="209"/>
        <v/>
      </c>
    </row>
    <row r="1939" spans="1:28" s="272" customFormat="1" ht="20">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07"/>
        <v/>
      </c>
      <c r="T1939" s="222" t="str">
        <f ca="1">IF(B1939="","",IF(ISERROR(MATCH($J1939,SorP!$B$1:$B$6230,0)),"",INDIRECT("'SorP'!$A$"&amp;MATCH($J1939,SorP!$B$1:$B$6230,0))))</f>
        <v/>
      </c>
      <c r="U1939" s="238"/>
      <c r="V1939" s="270" t="e">
        <f>IF(C1939="",NA(),MATCH($B1939&amp;$C1939,'Smelter Look-up'!$J:$J,0))</f>
        <v>#N/A</v>
      </c>
      <c r="W1939" s="271"/>
      <c r="X1939" s="271">
        <f t="shared" ca="1" si="208"/>
        <v>0</v>
      </c>
      <c r="Y1939" s="271"/>
      <c r="Z1939" s="271"/>
      <c r="AB1939" s="273" t="str">
        <f t="shared" si="209"/>
        <v/>
      </c>
    </row>
    <row r="1940" spans="1:28" s="272" customFormat="1" ht="20">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07"/>
        <v/>
      </c>
      <c r="T1940" s="222" t="str">
        <f ca="1">IF(B1940="","",IF(ISERROR(MATCH($J1940,SorP!$B$1:$B$6230,0)),"",INDIRECT("'SorP'!$A$"&amp;MATCH($J1940,SorP!$B$1:$B$6230,0))))</f>
        <v/>
      </c>
      <c r="U1940" s="238"/>
      <c r="V1940" s="270" t="e">
        <f>IF(C1940="",NA(),MATCH($B1940&amp;$C1940,'Smelter Look-up'!$J:$J,0))</f>
        <v>#N/A</v>
      </c>
      <c r="W1940" s="271"/>
      <c r="X1940" s="271">
        <f t="shared" ca="1" si="208"/>
        <v>0</v>
      </c>
      <c r="Y1940" s="271"/>
      <c r="Z1940" s="271"/>
      <c r="AB1940" s="273" t="str">
        <f t="shared" si="209"/>
        <v/>
      </c>
    </row>
    <row r="1941" spans="1:28" s="272" customFormat="1" ht="20">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207"/>
        <v/>
      </c>
      <c r="T1941" s="222" t="str">
        <f ca="1">IF(B1941="","",IF(ISERROR(MATCH($J1941,SorP!$B$1:$B$6230,0)),"",INDIRECT("'SorP'!$A$"&amp;MATCH($J1941,SorP!$B$1:$B$6230,0))))</f>
        <v/>
      </c>
      <c r="U1941" s="238"/>
      <c r="V1941" s="270" t="e">
        <f>IF(C1941="",NA(),MATCH($B1941&amp;$C1941,'Smelter Look-up'!$J:$J,0))</f>
        <v>#N/A</v>
      </c>
      <c r="W1941" s="271"/>
      <c r="X1941" s="271">
        <f t="shared" ca="1" si="208"/>
        <v>0</v>
      </c>
      <c r="Y1941" s="271"/>
      <c r="Z1941" s="271"/>
      <c r="AB1941" s="273" t="str">
        <f t="shared" si="209"/>
        <v/>
      </c>
    </row>
    <row r="1942" spans="1:28" s="272" customFormat="1" ht="20">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07"/>
        <v/>
      </c>
      <c r="T1942" s="222" t="str">
        <f ca="1">IF(B1942="","",IF(ISERROR(MATCH($J1942,SorP!$B$1:$B$6230,0)),"",INDIRECT("'SorP'!$A$"&amp;MATCH($J1942,SorP!$B$1:$B$6230,0))))</f>
        <v/>
      </c>
      <c r="U1942" s="238"/>
      <c r="V1942" s="270" t="e">
        <f>IF(C1942="",NA(),MATCH($B1942&amp;$C1942,'Smelter Look-up'!$J:$J,0))</f>
        <v>#N/A</v>
      </c>
      <c r="W1942" s="271"/>
      <c r="X1942" s="271">
        <f t="shared" ca="1" si="208"/>
        <v>0</v>
      </c>
      <c r="Y1942" s="271"/>
      <c r="Z1942" s="271"/>
      <c r="AB1942" s="273" t="str">
        <f t="shared" si="209"/>
        <v/>
      </c>
    </row>
    <row r="1943" spans="1:28" s="272" customFormat="1" ht="20">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207"/>
        <v/>
      </c>
      <c r="T1943" s="222" t="str">
        <f ca="1">IF(B1943="","",IF(ISERROR(MATCH($J1943,SorP!$B$1:$B$6230,0)),"",INDIRECT("'SorP'!$A$"&amp;MATCH($J1943,SorP!$B$1:$B$6230,0))))</f>
        <v/>
      </c>
      <c r="U1943" s="238"/>
      <c r="V1943" s="270" t="e">
        <f>IF(C1943="",NA(),MATCH($B1943&amp;$C1943,'Smelter Look-up'!$J:$J,0))</f>
        <v>#N/A</v>
      </c>
      <c r="W1943" s="271"/>
      <c r="X1943" s="271">
        <f t="shared" ca="1" si="208"/>
        <v>0</v>
      </c>
      <c r="Y1943" s="271"/>
      <c r="Z1943" s="271"/>
      <c r="AB1943" s="273" t="str">
        <f t="shared" si="209"/>
        <v/>
      </c>
    </row>
    <row r="1944" spans="1:28" s="272" customFormat="1" ht="20">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07"/>
        <v/>
      </c>
      <c r="T1944" s="222" t="str">
        <f ca="1">IF(B1944="","",IF(ISERROR(MATCH($J1944,SorP!$B$1:$B$6230,0)),"",INDIRECT("'SorP'!$A$"&amp;MATCH($J1944,SorP!$B$1:$B$6230,0))))</f>
        <v/>
      </c>
      <c r="U1944" s="238"/>
      <c r="V1944" s="270" t="e">
        <f>IF(C1944="",NA(),MATCH($B1944&amp;$C1944,'Smelter Look-up'!$J:$J,0))</f>
        <v>#N/A</v>
      </c>
      <c r="W1944" s="271"/>
      <c r="X1944" s="271">
        <f t="shared" ca="1" si="208"/>
        <v>0</v>
      </c>
      <c r="Y1944" s="271"/>
      <c r="Z1944" s="271"/>
      <c r="AB1944" s="273" t="str">
        <f t="shared" si="209"/>
        <v/>
      </c>
    </row>
    <row r="1945" spans="1:28" s="272" customFormat="1" ht="20">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07"/>
        <v/>
      </c>
      <c r="T1945" s="222" t="str">
        <f ca="1">IF(B1945="","",IF(ISERROR(MATCH($J1945,SorP!$B$1:$B$6230,0)),"",INDIRECT("'SorP'!$A$"&amp;MATCH($J1945,SorP!$B$1:$B$6230,0))))</f>
        <v/>
      </c>
      <c r="U1945" s="238"/>
      <c r="V1945" s="270" t="e">
        <f>IF(C1945="",NA(),MATCH($B1945&amp;$C1945,'Smelter Look-up'!$J:$J,0))</f>
        <v>#N/A</v>
      </c>
      <c r="W1945" s="271"/>
      <c r="X1945" s="271">
        <f t="shared" ca="1" si="208"/>
        <v>0</v>
      </c>
      <c r="Y1945" s="271"/>
      <c r="Z1945" s="271"/>
      <c r="AB1945" s="273" t="str">
        <f t="shared" si="209"/>
        <v/>
      </c>
    </row>
    <row r="1946" spans="1:28" s="272" customFormat="1" ht="20">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07"/>
        <v/>
      </c>
      <c r="T1946" s="222" t="str">
        <f ca="1">IF(B1946="","",IF(ISERROR(MATCH($J1946,SorP!$B$1:$B$6230,0)),"",INDIRECT("'SorP'!$A$"&amp;MATCH($J1946,SorP!$B$1:$B$6230,0))))</f>
        <v/>
      </c>
      <c r="U1946" s="238"/>
      <c r="V1946" s="270" t="e">
        <f>IF(C1946="",NA(),MATCH($B1946&amp;$C1946,'Smelter Look-up'!$J:$J,0))</f>
        <v>#N/A</v>
      </c>
      <c r="W1946" s="271"/>
      <c r="X1946" s="271">
        <f t="shared" ca="1" si="208"/>
        <v>0</v>
      </c>
      <c r="Y1946" s="271"/>
      <c r="Z1946" s="271"/>
      <c r="AB1946" s="273" t="str">
        <f t="shared" si="209"/>
        <v/>
      </c>
    </row>
    <row r="1947" spans="1:28" s="272" customFormat="1" ht="20">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ref="S1947:S1977" ca="1" si="210">IF(B1947="","",IF(ISERROR(MATCH($E1947,CL,0)),"Unknown",INDIRECT("'C'!$A$"&amp;MATCH($E1947,CL,0)+1)))</f>
        <v/>
      </c>
      <c r="T1947" s="222" t="str">
        <f ca="1">IF(B1947="","",IF(ISERROR(MATCH($J1947,SorP!$B$1:$B$6230,0)),"",INDIRECT("'SorP'!$A$"&amp;MATCH($J1947,SorP!$B$1:$B$6230,0))))</f>
        <v/>
      </c>
      <c r="U1947" s="238"/>
      <c r="V1947" s="270" t="e">
        <f>IF(C1947="",NA(),MATCH($B1947&amp;$C1947,'Smelter Look-up'!$J:$J,0))</f>
        <v>#N/A</v>
      </c>
      <c r="W1947" s="271"/>
      <c r="X1947" s="271">
        <f t="shared" ref="X1947:X1977" ca="1" si="211">IF(AND(C1947="Smelter not listed",OR(LEN(D1947)=0,LEN(E1947)=0)),1,0)</f>
        <v>0</v>
      </c>
      <c r="Y1947" s="271"/>
      <c r="Z1947" s="271"/>
      <c r="AB1947" s="273" t="str">
        <f t="shared" ref="AB1947:AB1977" si="212">B1947&amp;C1947</f>
        <v/>
      </c>
    </row>
    <row r="1948" spans="1:28" s="272" customFormat="1" ht="20">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ca="1" si="210"/>
        <v/>
      </c>
      <c r="T1948" s="222" t="str">
        <f ca="1">IF(B1948="","",IF(ISERROR(MATCH($J1948,SorP!$B$1:$B$6230,0)),"",INDIRECT("'SorP'!$A$"&amp;MATCH($J1948,SorP!$B$1:$B$6230,0))))</f>
        <v/>
      </c>
      <c r="U1948" s="238"/>
      <c r="V1948" s="270" t="e">
        <f>IF(C1948="",NA(),MATCH($B1948&amp;$C1948,'Smelter Look-up'!$J:$J,0))</f>
        <v>#N/A</v>
      </c>
      <c r="W1948" s="271"/>
      <c r="X1948" s="271">
        <f t="shared" ca="1" si="211"/>
        <v>0</v>
      </c>
      <c r="Y1948" s="271"/>
      <c r="Z1948" s="271"/>
      <c r="AB1948" s="273" t="str">
        <f t="shared" si="212"/>
        <v/>
      </c>
    </row>
    <row r="1949" spans="1:28" s="272" customFormat="1" ht="20">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10"/>
        <v/>
      </c>
      <c r="T1949" s="222" t="str">
        <f ca="1">IF(B1949="","",IF(ISERROR(MATCH($J1949,SorP!$B$1:$B$6230,0)),"",INDIRECT("'SorP'!$A$"&amp;MATCH($J1949,SorP!$B$1:$B$6230,0))))</f>
        <v/>
      </c>
      <c r="U1949" s="238"/>
      <c r="V1949" s="270" t="e">
        <f>IF(C1949="",NA(),MATCH($B1949&amp;$C1949,'Smelter Look-up'!$J:$J,0))</f>
        <v>#N/A</v>
      </c>
      <c r="W1949" s="271"/>
      <c r="X1949" s="271">
        <f t="shared" ca="1" si="211"/>
        <v>0</v>
      </c>
      <c r="Y1949" s="271"/>
      <c r="Z1949" s="271"/>
      <c r="AB1949" s="273" t="str">
        <f t="shared" si="212"/>
        <v/>
      </c>
    </row>
    <row r="1950" spans="1:28" s="272" customFormat="1" ht="20">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10"/>
        <v/>
      </c>
      <c r="T1950" s="222" t="str">
        <f ca="1">IF(B1950="","",IF(ISERROR(MATCH($J1950,SorP!$B$1:$B$6230,0)),"",INDIRECT("'SorP'!$A$"&amp;MATCH($J1950,SorP!$B$1:$B$6230,0))))</f>
        <v/>
      </c>
      <c r="U1950" s="238"/>
      <c r="V1950" s="270" t="e">
        <f>IF(C1950="",NA(),MATCH($B1950&amp;$C1950,'Smelter Look-up'!$J:$J,0))</f>
        <v>#N/A</v>
      </c>
      <c r="W1950" s="271"/>
      <c r="X1950" s="271">
        <f t="shared" ca="1" si="211"/>
        <v>0</v>
      </c>
      <c r="Y1950" s="271"/>
      <c r="Z1950" s="271"/>
      <c r="AB1950" s="273" t="str">
        <f t="shared" si="212"/>
        <v/>
      </c>
    </row>
    <row r="1951" spans="1:28" s="272" customFormat="1" ht="20">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10"/>
        <v/>
      </c>
      <c r="T1951" s="222" t="str">
        <f ca="1">IF(B1951="","",IF(ISERROR(MATCH($J1951,SorP!$B$1:$B$6230,0)),"",INDIRECT("'SorP'!$A$"&amp;MATCH($J1951,SorP!$B$1:$B$6230,0))))</f>
        <v/>
      </c>
      <c r="U1951" s="238"/>
      <c r="V1951" s="270" t="e">
        <f>IF(C1951="",NA(),MATCH($B1951&amp;$C1951,'Smelter Look-up'!$J:$J,0))</f>
        <v>#N/A</v>
      </c>
      <c r="W1951" s="271"/>
      <c r="X1951" s="271">
        <f t="shared" ca="1" si="211"/>
        <v>0</v>
      </c>
      <c r="Y1951" s="271"/>
      <c r="Z1951" s="271"/>
      <c r="AB1951" s="273" t="str">
        <f t="shared" si="212"/>
        <v/>
      </c>
    </row>
    <row r="1952" spans="1:28" s="272" customFormat="1" ht="20">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10"/>
        <v/>
      </c>
      <c r="T1952" s="222" t="str">
        <f ca="1">IF(B1952="","",IF(ISERROR(MATCH($J1952,SorP!$B$1:$B$6230,0)),"",INDIRECT("'SorP'!$A$"&amp;MATCH($J1952,SorP!$B$1:$B$6230,0))))</f>
        <v/>
      </c>
      <c r="U1952" s="238"/>
      <c r="V1952" s="270" t="e">
        <f>IF(C1952="",NA(),MATCH($B1952&amp;$C1952,'Smelter Look-up'!$J:$J,0))</f>
        <v>#N/A</v>
      </c>
      <c r="W1952" s="271"/>
      <c r="X1952" s="271">
        <f t="shared" ca="1" si="211"/>
        <v>0</v>
      </c>
      <c r="Y1952" s="271"/>
      <c r="Z1952" s="271"/>
      <c r="AB1952" s="273" t="str">
        <f t="shared" si="212"/>
        <v/>
      </c>
    </row>
    <row r="1953" spans="1:28" s="272" customFormat="1" ht="20">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10"/>
        <v/>
      </c>
      <c r="T1953" s="222" t="str">
        <f ca="1">IF(B1953="","",IF(ISERROR(MATCH($J1953,SorP!$B$1:$B$6230,0)),"",INDIRECT("'SorP'!$A$"&amp;MATCH($J1953,SorP!$B$1:$B$6230,0))))</f>
        <v/>
      </c>
      <c r="U1953" s="238"/>
      <c r="V1953" s="270" t="e">
        <f>IF(C1953="",NA(),MATCH($B1953&amp;$C1953,'Smelter Look-up'!$J:$J,0))</f>
        <v>#N/A</v>
      </c>
      <c r="W1953" s="271"/>
      <c r="X1953" s="271">
        <f t="shared" ca="1" si="211"/>
        <v>0</v>
      </c>
      <c r="Y1953" s="271"/>
      <c r="Z1953" s="271"/>
      <c r="AB1953" s="273" t="str">
        <f t="shared" si="212"/>
        <v/>
      </c>
    </row>
    <row r="1954" spans="1:28" s="272" customFormat="1" ht="20">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10"/>
        <v/>
      </c>
      <c r="T1954" s="222" t="str">
        <f ca="1">IF(B1954="","",IF(ISERROR(MATCH($J1954,SorP!$B$1:$B$6230,0)),"",INDIRECT("'SorP'!$A$"&amp;MATCH($J1954,SorP!$B$1:$B$6230,0))))</f>
        <v/>
      </c>
      <c r="U1954" s="238"/>
      <c r="V1954" s="270" t="e">
        <f>IF(C1954="",NA(),MATCH($B1954&amp;$C1954,'Smelter Look-up'!$J:$J,0))</f>
        <v>#N/A</v>
      </c>
      <c r="W1954" s="271"/>
      <c r="X1954" s="271">
        <f t="shared" ca="1" si="211"/>
        <v>0</v>
      </c>
      <c r="Y1954" s="271"/>
      <c r="Z1954" s="271"/>
      <c r="AB1954" s="273" t="str">
        <f t="shared" si="212"/>
        <v/>
      </c>
    </row>
    <row r="1955" spans="1:28" s="272" customFormat="1" ht="20">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10"/>
        <v/>
      </c>
      <c r="T1955" s="222" t="str">
        <f ca="1">IF(B1955="","",IF(ISERROR(MATCH($J1955,SorP!$B$1:$B$6230,0)),"",INDIRECT("'SorP'!$A$"&amp;MATCH($J1955,SorP!$B$1:$B$6230,0))))</f>
        <v/>
      </c>
      <c r="U1955" s="238"/>
      <c r="V1955" s="270" t="e">
        <f>IF(C1955="",NA(),MATCH($B1955&amp;$C1955,'Smelter Look-up'!$J:$J,0))</f>
        <v>#N/A</v>
      </c>
      <c r="W1955" s="271"/>
      <c r="X1955" s="271">
        <f t="shared" ca="1" si="211"/>
        <v>0</v>
      </c>
      <c r="Y1955" s="271"/>
      <c r="Z1955" s="271"/>
      <c r="AB1955" s="273" t="str">
        <f t="shared" si="212"/>
        <v/>
      </c>
    </row>
    <row r="1956" spans="1:28" s="272" customFormat="1" ht="20">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10"/>
        <v/>
      </c>
      <c r="T1956" s="222" t="str">
        <f ca="1">IF(B1956="","",IF(ISERROR(MATCH($J1956,SorP!$B$1:$B$6230,0)),"",INDIRECT("'SorP'!$A$"&amp;MATCH($J1956,SorP!$B$1:$B$6230,0))))</f>
        <v/>
      </c>
      <c r="U1956" s="238"/>
      <c r="V1956" s="270" t="e">
        <f>IF(C1956="",NA(),MATCH($B1956&amp;$C1956,'Smelter Look-up'!$J:$J,0))</f>
        <v>#N/A</v>
      </c>
      <c r="W1956" s="271"/>
      <c r="X1956" s="271">
        <f t="shared" ca="1" si="211"/>
        <v>0</v>
      </c>
      <c r="Y1956" s="271"/>
      <c r="Z1956" s="271"/>
      <c r="AB1956" s="273" t="str">
        <f t="shared" si="212"/>
        <v/>
      </c>
    </row>
    <row r="1957" spans="1:28" s="272" customFormat="1" ht="20">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10"/>
        <v/>
      </c>
      <c r="T1957" s="222" t="str">
        <f ca="1">IF(B1957="","",IF(ISERROR(MATCH($J1957,SorP!$B$1:$B$6230,0)),"",INDIRECT("'SorP'!$A$"&amp;MATCH($J1957,SorP!$B$1:$B$6230,0))))</f>
        <v/>
      </c>
      <c r="U1957" s="238"/>
      <c r="V1957" s="270" t="e">
        <f>IF(C1957="",NA(),MATCH($B1957&amp;$C1957,'Smelter Look-up'!$J:$J,0))</f>
        <v>#N/A</v>
      </c>
      <c r="W1957" s="271"/>
      <c r="X1957" s="271">
        <f t="shared" ca="1" si="211"/>
        <v>0</v>
      </c>
      <c r="Y1957" s="271"/>
      <c r="Z1957" s="271"/>
      <c r="AB1957" s="273" t="str">
        <f t="shared" si="212"/>
        <v/>
      </c>
    </row>
    <row r="1958" spans="1:28" s="272" customFormat="1" ht="20">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10"/>
        <v/>
      </c>
      <c r="T1958" s="222" t="str">
        <f ca="1">IF(B1958="","",IF(ISERROR(MATCH($J1958,SorP!$B$1:$B$6230,0)),"",INDIRECT("'SorP'!$A$"&amp;MATCH($J1958,SorP!$B$1:$B$6230,0))))</f>
        <v/>
      </c>
      <c r="U1958" s="238"/>
      <c r="V1958" s="270" t="e">
        <f>IF(C1958="",NA(),MATCH($B1958&amp;$C1958,'Smelter Look-up'!$J:$J,0))</f>
        <v>#N/A</v>
      </c>
      <c r="W1958" s="271"/>
      <c r="X1958" s="271">
        <f t="shared" ca="1" si="211"/>
        <v>0</v>
      </c>
      <c r="Y1958" s="271"/>
      <c r="Z1958" s="271"/>
      <c r="AB1958" s="273" t="str">
        <f t="shared" si="212"/>
        <v/>
      </c>
    </row>
    <row r="1959" spans="1:28" s="272" customFormat="1" ht="20">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10"/>
        <v/>
      </c>
      <c r="T1959" s="222" t="str">
        <f ca="1">IF(B1959="","",IF(ISERROR(MATCH($J1959,SorP!$B$1:$B$6230,0)),"",INDIRECT("'SorP'!$A$"&amp;MATCH($J1959,SorP!$B$1:$B$6230,0))))</f>
        <v/>
      </c>
      <c r="U1959" s="238"/>
      <c r="V1959" s="270" t="e">
        <f>IF(C1959="",NA(),MATCH($B1959&amp;$C1959,'Smelter Look-up'!$J:$J,0))</f>
        <v>#N/A</v>
      </c>
      <c r="W1959" s="271"/>
      <c r="X1959" s="271">
        <f t="shared" ca="1" si="211"/>
        <v>0</v>
      </c>
      <c r="Y1959" s="271"/>
      <c r="Z1959" s="271"/>
      <c r="AB1959" s="273" t="str">
        <f t="shared" si="212"/>
        <v/>
      </c>
    </row>
    <row r="1960" spans="1:28" s="272" customFormat="1" ht="20">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10"/>
        <v/>
      </c>
      <c r="T1960" s="222" t="str">
        <f ca="1">IF(B1960="","",IF(ISERROR(MATCH($J1960,SorP!$B$1:$B$6230,0)),"",INDIRECT("'SorP'!$A$"&amp;MATCH($J1960,SorP!$B$1:$B$6230,0))))</f>
        <v/>
      </c>
      <c r="U1960" s="238"/>
      <c r="V1960" s="270" t="e">
        <f>IF(C1960="",NA(),MATCH($B1960&amp;$C1960,'Smelter Look-up'!$J:$J,0))</f>
        <v>#N/A</v>
      </c>
      <c r="W1960" s="271"/>
      <c r="X1960" s="271">
        <f t="shared" ca="1" si="211"/>
        <v>0</v>
      </c>
      <c r="Y1960" s="271"/>
      <c r="Z1960" s="271"/>
      <c r="AB1960" s="273" t="str">
        <f t="shared" si="212"/>
        <v/>
      </c>
    </row>
    <row r="1961" spans="1:28" s="272" customFormat="1" ht="20">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10"/>
        <v/>
      </c>
      <c r="T1961" s="222" t="str">
        <f ca="1">IF(B1961="","",IF(ISERROR(MATCH($J1961,SorP!$B$1:$B$6230,0)),"",INDIRECT("'SorP'!$A$"&amp;MATCH($J1961,SorP!$B$1:$B$6230,0))))</f>
        <v/>
      </c>
      <c r="U1961" s="238"/>
      <c r="V1961" s="270" t="e">
        <f>IF(C1961="",NA(),MATCH($B1961&amp;$C1961,'Smelter Look-up'!$J:$J,0))</f>
        <v>#N/A</v>
      </c>
      <c r="W1961" s="271"/>
      <c r="X1961" s="271">
        <f t="shared" ca="1" si="211"/>
        <v>0</v>
      </c>
      <c r="Y1961" s="271"/>
      <c r="Z1961" s="271"/>
      <c r="AB1961" s="273" t="str">
        <f t="shared" si="212"/>
        <v/>
      </c>
    </row>
    <row r="1962" spans="1:28" s="272" customFormat="1" ht="20">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10"/>
        <v/>
      </c>
      <c r="T1962" s="222" t="str">
        <f ca="1">IF(B1962="","",IF(ISERROR(MATCH($J1962,SorP!$B$1:$B$6230,0)),"",INDIRECT("'SorP'!$A$"&amp;MATCH($J1962,SorP!$B$1:$B$6230,0))))</f>
        <v/>
      </c>
      <c r="U1962" s="238"/>
      <c r="V1962" s="270" t="e">
        <f>IF(C1962="",NA(),MATCH($B1962&amp;$C1962,'Smelter Look-up'!$J:$J,0))</f>
        <v>#N/A</v>
      </c>
      <c r="W1962" s="271"/>
      <c r="X1962" s="271">
        <f t="shared" ca="1" si="211"/>
        <v>0</v>
      </c>
      <c r="Y1962" s="271"/>
      <c r="Z1962" s="271"/>
      <c r="AB1962" s="273" t="str">
        <f t="shared" si="212"/>
        <v/>
      </c>
    </row>
    <row r="1963" spans="1:28" s="272" customFormat="1" ht="20">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10"/>
        <v/>
      </c>
      <c r="T1963" s="222" t="str">
        <f ca="1">IF(B1963="","",IF(ISERROR(MATCH($J1963,SorP!$B$1:$B$6230,0)),"",INDIRECT("'SorP'!$A$"&amp;MATCH($J1963,SorP!$B$1:$B$6230,0))))</f>
        <v/>
      </c>
      <c r="U1963" s="238"/>
      <c r="V1963" s="270" t="e">
        <f>IF(C1963="",NA(),MATCH($B1963&amp;$C1963,'Smelter Look-up'!$J:$J,0))</f>
        <v>#N/A</v>
      </c>
      <c r="W1963" s="271"/>
      <c r="X1963" s="271">
        <f t="shared" ca="1" si="211"/>
        <v>0</v>
      </c>
      <c r="Y1963" s="271"/>
      <c r="Z1963" s="271"/>
      <c r="AB1963" s="273" t="str">
        <f t="shared" si="212"/>
        <v/>
      </c>
    </row>
    <row r="1964" spans="1:28" s="272" customFormat="1" ht="20">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10"/>
        <v/>
      </c>
      <c r="T1964" s="222" t="str">
        <f ca="1">IF(B1964="","",IF(ISERROR(MATCH($J1964,SorP!$B$1:$B$6230,0)),"",INDIRECT("'SorP'!$A$"&amp;MATCH($J1964,SorP!$B$1:$B$6230,0))))</f>
        <v/>
      </c>
      <c r="U1964" s="238"/>
      <c r="V1964" s="270" t="e">
        <f>IF(C1964="",NA(),MATCH($B1964&amp;$C1964,'Smelter Look-up'!$J:$J,0))</f>
        <v>#N/A</v>
      </c>
      <c r="W1964" s="271"/>
      <c r="X1964" s="271">
        <f t="shared" ca="1" si="211"/>
        <v>0</v>
      </c>
      <c r="Y1964" s="271"/>
      <c r="Z1964" s="271"/>
      <c r="AB1964" s="273" t="str">
        <f t="shared" si="212"/>
        <v/>
      </c>
    </row>
    <row r="1965" spans="1:28" s="272" customFormat="1" ht="20">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10"/>
        <v/>
      </c>
      <c r="T1965" s="222" t="str">
        <f ca="1">IF(B1965="","",IF(ISERROR(MATCH($J1965,SorP!$B$1:$B$6230,0)),"",INDIRECT("'SorP'!$A$"&amp;MATCH($J1965,SorP!$B$1:$B$6230,0))))</f>
        <v/>
      </c>
      <c r="U1965" s="238"/>
      <c r="V1965" s="270" t="e">
        <f>IF(C1965="",NA(),MATCH($B1965&amp;$C1965,'Smelter Look-up'!$J:$J,0))</f>
        <v>#N/A</v>
      </c>
      <c r="W1965" s="271"/>
      <c r="X1965" s="271">
        <f t="shared" ca="1" si="211"/>
        <v>0</v>
      </c>
      <c r="Y1965" s="271"/>
      <c r="Z1965" s="271"/>
      <c r="AB1965" s="273" t="str">
        <f t="shared" si="212"/>
        <v/>
      </c>
    </row>
    <row r="1966" spans="1:28" s="272" customFormat="1" ht="20">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10"/>
        <v/>
      </c>
      <c r="T1966" s="222" t="str">
        <f ca="1">IF(B1966="","",IF(ISERROR(MATCH($J1966,SorP!$B$1:$B$6230,0)),"",INDIRECT("'SorP'!$A$"&amp;MATCH($J1966,SorP!$B$1:$B$6230,0))))</f>
        <v/>
      </c>
      <c r="U1966" s="238"/>
      <c r="V1966" s="270" t="e">
        <f>IF(C1966="",NA(),MATCH($B1966&amp;$C1966,'Smelter Look-up'!$J:$J,0))</f>
        <v>#N/A</v>
      </c>
      <c r="W1966" s="271"/>
      <c r="X1966" s="271">
        <f t="shared" ca="1" si="211"/>
        <v>0</v>
      </c>
      <c r="Y1966" s="271"/>
      <c r="Z1966" s="271"/>
      <c r="AB1966" s="273" t="str">
        <f t="shared" si="212"/>
        <v/>
      </c>
    </row>
    <row r="1967" spans="1:28" s="272" customFormat="1" ht="20">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10"/>
        <v/>
      </c>
      <c r="T1967" s="222" t="str">
        <f ca="1">IF(B1967="","",IF(ISERROR(MATCH($J1967,SorP!$B$1:$B$6230,0)),"",INDIRECT("'SorP'!$A$"&amp;MATCH($J1967,SorP!$B$1:$B$6230,0))))</f>
        <v/>
      </c>
      <c r="U1967" s="238"/>
      <c r="V1967" s="270" t="e">
        <f>IF(C1967="",NA(),MATCH($B1967&amp;$C1967,'Smelter Look-up'!$J:$J,0))</f>
        <v>#N/A</v>
      </c>
      <c r="W1967" s="271"/>
      <c r="X1967" s="271">
        <f t="shared" ca="1" si="211"/>
        <v>0</v>
      </c>
      <c r="Y1967" s="271"/>
      <c r="Z1967" s="271"/>
      <c r="AB1967" s="273" t="str">
        <f t="shared" si="212"/>
        <v/>
      </c>
    </row>
    <row r="1968" spans="1:28" s="272" customFormat="1" ht="20">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10"/>
        <v/>
      </c>
      <c r="T1968" s="222" t="str">
        <f ca="1">IF(B1968="","",IF(ISERROR(MATCH($J1968,SorP!$B$1:$B$6230,0)),"",INDIRECT("'SorP'!$A$"&amp;MATCH($J1968,SorP!$B$1:$B$6230,0))))</f>
        <v/>
      </c>
      <c r="U1968" s="238"/>
      <c r="V1968" s="270" t="e">
        <f>IF(C1968="",NA(),MATCH($B1968&amp;$C1968,'Smelter Look-up'!$J:$J,0))</f>
        <v>#N/A</v>
      </c>
      <c r="W1968" s="271"/>
      <c r="X1968" s="271">
        <f t="shared" ca="1" si="211"/>
        <v>0</v>
      </c>
      <c r="Y1968" s="271"/>
      <c r="Z1968" s="271"/>
      <c r="AB1968" s="273" t="str">
        <f t="shared" si="212"/>
        <v/>
      </c>
    </row>
    <row r="1969" spans="1:28" s="272" customFormat="1" ht="20">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10"/>
        <v/>
      </c>
      <c r="T1969" s="222" t="str">
        <f ca="1">IF(B1969="","",IF(ISERROR(MATCH($J1969,SorP!$B$1:$B$6230,0)),"",INDIRECT("'SorP'!$A$"&amp;MATCH($J1969,SorP!$B$1:$B$6230,0))))</f>
        <v/>
      </c>
      <c r="U1969" s="238"/>
      <c r="V1969" s="270" t="e">
        <f>IF(C1969="",NA(),MATCH($B1969&amp;$C1969,'Smelter Look-up'!$J:$J,0))</f>
        <v>#N/A</v>
      </c>
      <c r="W1969" s="271"/>
      <c r="X1969" s="271">
        <f t="shared" ca="1" si="211"/>
        <v>0</v>
      </c>
      <c r="Y1969" s="271"/>
      <c r="Z1969" s="271"/>
      <c r="AB1969" s="273" t="str">
        <f t="shared" si="212"/>
        <v/>
      </c>
    </row>
    <row r="1970" spans="1:28" s="272" customFormat="1" ht="20">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210"/>
        <v/>
      </c>
      <c r="T1970" s="222" t="str">
        <f ca="1">IF(B1970="","",IF(ISERROR(MATCH($J1970,SorP!$B$1:$B$6230,0)),"",INDIRECT("'SorP'!$A$"&amp;MATCH($J1970,SorP!$B$1:$B$6230,0))))</f>
        <v/>
      </c>
      <c r="U1970" s="238"/>
      <c r="V1970" s="270" t="e">
        <f>IF(C1970="",NA(),MATCH($B1970&amp;$C1970,'Smelter Look-up'!$J:$J,0))</f>
        <v>#N/A</v>
      </c>
      <c r="W1970" s="271"/>
      <c r="X1970" s="271">
        <f t="shared" ca="1" si="211"/>
        <v>0</v>
      </c>
      <c r="Y1970" s="271"/>
      <c r="Z1970" s="271"/>
      <c r="AB1970" s="273" t="str">
        <f t="shared" si="212"/>
        <v/>
      </c>
    </row>
    <row r="1971" spans="1:28" s="272" customFormat="1" ht="20">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10"/>
        <v/>
      </c>
      <c r="T1971" s="222" t="str">
        <f ca="1">IF(B1971="","",IF(ISERROR(MATCH($J1971,SorP!$B$1:$B$6230,0)),"",INDIRECT("'SorP'!$A$"&amp;MATCH($J1971,SorP!$B$1:$B$6230,0))))</f>
        <v/>
      </c>
      <c r="U1971" s="238"/>
      <c r="V1971" s="270" t="e">
        <f>IF(C1971="",NA(),MATCH($B1971&amp;$C1971,'Smelter Look-up'!$J:$J,0))</f>
        <v>#N/A</v>
      </c>
      <c r="W1971" s="271"/>
      <c r="X1971" s="271">
        <f t="shared" ca="1" si="211"/>
        <v>0</v>
      </c>
      <c r="Y1971" s="271"/>
      <c r="Z1971" s="271"/>
      <c r="AB1971" s="273" t="str">
        <f t="shared" si="212"/>
        <v/>
      </c>
    </row>
    <row r="1972" spans="1:28" s="272" customFormat="1" ht="20">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210"/>
        <v/>
      </c>
      <c r="T1972" s="222" t="str">
        <f ca="1">IF(B1972="","",IF(ISERROR(MATCH($J1972,SorP!$B$1:$B$6230,0)),"",INDIRECT("'SorP'!$A$"&amp;MATCH($J1972,SorP!$B$1:$B$6230,0))))</f>
        <v/>
      </c>
      <c r="U1972" s="238"/>
      <c r="V1972" s="270" t="e">
        <f>IF(C1972="",NA(),MATCH($B1972&amp;$C1972,'Smelter Look-up'!$J:$J,0))</f>
        <v>#N/A</v>
      </c>
      <c r="W1972" s="271"/>
      <c r="X1972" s="271">
        <f t="shared" ca="1" si="211"/>
        <v>0</v>
      </c>
      <c r="Y1972" s="271"/>
      <c r="Z1972" s="271"/>
      <c r="AB1972" s="273" t="str">
        <f t="shared" si="212"/>
        <v/>
      </c>
    </row>
    <row r="1973" spans="1:28" s="272" customFormat="1" ht="20">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210"/>
        <v/>
      </c>
      <c r="T1973" s="222" t="str">
        <f ca="1">IF(B1973="","",IF(ISERROR(MATCH($J1973,SorP!$B$1:$B$6230,0)),"",INDIRECT("'SorP'!$A$"&amp;MATCH($J1973,SorP!$B$1:$B$6230,0))))</f>
        <v/>
      </c>
      <c r="U1973" s="238"/>
      <c r="V1973" s="270" t="e">
        <f>IF(C1973="",NA(),MATCH($B1973&amp;$C1973,'Smelter Look-up'!$J:$J,0))</f>
        <v>#N/A</v>
      </c>
      <c r="W1973" s="271"/>
      <c r="X1973" s="271">
        <f t="shared" ca="1" si="211"/>
        <v>0</v>
      </c>
      <c r="Y1973" s="271"/>
      <c r="Z1973" s="271"/>
      <c r="AB1973" s="273" t="str">
        <f t="shared" si="212"/>
        <v/>
      </c>
    </row>
    <row r="1974" spans="1:28" s="272" customFormat="1" ht="20">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210"/>
        <v/>
      </c>
      <c r="T1974" s="222" t="str">
        <f ca="1">IF(B1974="","",IF(ISERROR(MATCH($J1974,SorP!$B$1:$B$6230,0)),"",INDIRECT("'SorP'!$A$"&amp;MATCH($J1974,SorP!$B$1:$B$6230,0))))</f>
        <v/>
      </c>
      <c r="U1974" s="238"/>
      <c r="V1974" s="270" t="e">
        <f>IF(C1974="",NA(),MATCH($B1974&amp;$C1974,'Smelter Look-up'!$J:$J,0))</f>
        <v>#N/A</v>
      </c>
      <c r="W1974" s="271"/>
      <c r="X1974" s="271">
        <f t="shared" ca="1" si="211"/>
        <v>0</v>
      </c>
      <c r="Y1974" s="271"/>
      <c r="Z1974" s="271"/>
      <c r="AB1974" s="273" t="str">
        <f t="shared" si="212"/>
        <v/>
      </c>
    </row>
    <row r="1975" spans="1:28" s="272" customFormat="1" ht="20">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210"/>
        <v/>
      </c>
      <c r="T1975" s="222" t="str">
        <f ca="1">IF(B1975="","",IF(ISERROR(MATCH($J1975,SorP!$B$1:$B$6230,0)),"",INDIRECT("'SorP'!$A$"&amp;MATCH($J1975,SorP!$B$1:$B$6230,0))))</f>
        <v/>
      </c>
      <c r="U1975" s="238"/>
      <c r="V1975" s="270" t="e">
        <f>IF(C1975="",NA(),MATCH($B1975&amp;$C1975,'Smelter Look-up'!$J:$J,0))</f>
        <v>#N/A</v>
      </c>
      <c r="W1975" s="271"/>
      <c r="X1975" s="271">
        <f t="shared" ca="1" si="211"/>
        <v>0</v>
      </c>
      <c r="Y1975" s="271"/>
      <c r="Z1975" s="271"/>
      <c r="AB1975" s="273" t="str">
        <f t="shared" si="212"/>
        <v/>
      </c>
    </row>
    <row r="1976" spans="1:28" s="272" customFormat="1" ht="20">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10"/>
        <v/>
      </c>
      <c r="T1976" s="222" t="str">
        <f ca="1">IF(B1976="","",IF(ISERROR(MATCH($J1976,SorP!$B$1:$B$6230,0)),"",INDIRECT("'SorP'!$A$"&amp;MATCH($J1976,SorP!$B$1:$B$6230,0))))</f>
        <v/>
      </c>
      <c r="U1976" s="238"/>
      <c r="V1976" s="270" t="e">
        <f>IF(C1976="",NA(),MATCH($B1976&amp;$C1976,'Smelter Look-up'!$J:$J,0))</f>
        <v>#N/A</v>
      </c>
      <c r="W1976" s="271"/>
      <c r="X1976" s="271">
        <f t="shared" ca="1" si="211"/>
        <v>0</v>
      </c>
      <c r="Y1976" s="271"/>
      <c r="Z1976" s="271"/>
      <c r="AB1976" s="273" t="str">
        <f t="shared" si="212"/>
        <v/>
      </c>
    </row>
    <row r="1977" spans="1:28" s="272" customFormat="1" ht="20">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10"/>
        <v/>
      </c>
      <c r="T1977" s="222" t="str">
        <f ca="1">IF(B1977="","",IF(ISERROR(MATCH($J1977,SorP!$B$1:$B$6230,0)),"",INDIRECT("'SorP'!$A$"&amp;MATCH($J1977,SorP!$B$1:$B$6230,0))))</f>
        <v/>
      </c>
      <c r="U1977" s="238"/>
      <c r="V1977" s="270" t="e">
        <f>IF(C1977="",NA(),MATCH($B1977&amp;$C1977,'Smelter Look-up'!$J:$J,0))</f>
        <v>#N/A</v>
      </c>
      <c r="W1977" s="271"/>
      <c r="X1977" s="271">
        <f t="shared" ca="1" si="211"/>
        <v>0</v>
      </c>
      <c r="Y1977" s="271"/>
      <c r="Z1977" s="271"/>
      <c r="AB1977" s="273" t="str">
        <f t="shared" si="212"/>
        <v/>
      </c>
    </row>
    <row r="1978" spans="1:28" s="272" customFormat="1" ht="20">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ref="S1978" ca="1" si="213">IF(B1978="","",IF(ISERROR(MATCH($E1978,CL,0)),"Unknown",INDIRECT("'C'!$A$"&amp;MATCH($E1978,CL,0)+1)))</f>
        <v/>
      </c>
      <c r="T1978" s="222" t="str">
        <f ca="1">IF(B1978="","",IF(ISERROR(MATCH($J1978,SorP!$B$1:$B$6230,0)),"",INDIRECT("'SorP'!$A$"&amp;MATCH($J1978,SorP!$B$1:$B$6230,0))))</f>
        <v/>
      </c>
      <c r="U1978" s="238"/>
      <c r="V1978" s="270" t="e">
        <f>IF(C1978="",NA(),MATCH($B1978&amp;$C1978,'Smelter Look-up'!$J:$J,0))</f>
        <v>#N/A</v>
      </c>
      <c r="W1978" s="271"/>
      <c r="X1978" s="271">
        <f t="shared" ref="X1978" ca="1" si="214">IF(AND(C1978="Smelter not listed",OR(LEN(D1978)=0,LEN(E1978)=0)),1,0)</f>
        <v>0</v>
      </c>
      <c r="Y1978" s="271"/>
      <c r="Z1978" s="271"/>
      <c r="AB1978" s="273" t="str">
        <f t="shared" ref="AB1978" si="215">B1978&amp;C1978</f>
        <v/>
      </c>
    </row>
    <row r="1979" spans="1:28" s="272" customFormat="1" ht="20">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ref="S1979:S2010" ca="1" si="216">IF(B1979="","",IF(ISERROR(MATCH($E1979,CL,0)),"Unknown",INDIRECT("'C'!$A$"&amp;MATCH($E1979,CL,0)+1)))</f>
        <v/>
      </c>
      <c r="T1979" s="222" t="str">
        <f ca="1">IF(B1979="","",IF(ISERROR(MATCH($J1979,SorP!$B$1:$B$6230,0)),"",INDIRECT("'SorP'!$A$"&amp;MATCH($J1979,SorP!$B$1:$B$6230,0))))</f>
        <v/>
      </c>
      <c r="U1979" s="238"/>
      <c r="V1979" s="270" t="e">
        <f>IF(C1979="",NA(),MATCH($B1979&amp;$C1979,'Smelter Look-up'!$J:$J,0))</f>
        <v>#N/A</v>
      </c>
      <c r="W1979" s="271"/>
      <c r="X1979" s="271">
        <f t="shared" ref="X1979:X2010" ca="1" si="217">IF(AND(C1979="Smelter not listed",OR(LEN(D1979)=0,LEN(E1979)=0)),1,0)</f>
        <v>0</v>
      </c>
      <c r="Y1979" s="271"/>
      <c r="Z1979" s="271"/>
      <c r="AB1979" s="273" t="str">
        <f t="shared" ref="AB1979:AB2010" si="218">B1979&amp;C1979</f>
        <v/>
      </c>
    </row>
    <row r="1980" spans="1:28" s="272" customFormat="1" ht="20">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ca="1" si="216"/>
        <v/>
      </c>
      <c r="T1980" s="222" t="str">
        <f ca="1">IF(B1980="","",IF(ISERROR(MATCH($J1980,SorP!$B$1:$B$6230,0)),"",INDIRECT("'SorP'!$A$"&amp;MATCH($J1980,SorP!$B$1:$B$6230,0))))</f>
        <v/>
      </c>
      <c r="U1980" s="238"/>
      <c r="V1980" s="270" t="e">
        <f>IF(C1980="",NA(),MATCH($B1980&amp;$C1980,'Smelter Look-up'!$J:$J,0))</f>
        <v>#N/A</v>
      </c>
      <c r="W1980" s="271"/>
      <c r="X1980" s="271">
        <f t="shared" ca="1" si="217"/>
        <v>0</v>
      </c>
      <c r="Y1980" s="271"/>
      <c r="Z1980" s="271"/>
      <c r="AB1980" s="273" t="str">
        <f t="shared" si="218"/>
        <v/>
      </c>
    </row>
    <row r="1981" spans="1:28" s="272" customFormat="1" ht="20">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16"/>
        <v/>
      </c>
      <c r="T1981" s="222" t="str">
        <f ca="1">IF(B1981="","",IF(ISERROR(MATCH($J1981,SorP!$B$1:$B$6230,0)),"",INDIRECT("'SorP'!$A$"&amp;MATCH($J1981,SorP!$B$1:$B$6230,0))))</f>
        <v/>
      </c>
      <c r="U1981" s="238"/>
      <c r="V1981" s="270" t="e">
        <f>IF(C1981="",NA(),MATCH($B1981&amp;$C1981,'Smelter Look-up'!$J:$J,0))</f>
        <v>#N/A</v>
      </c>
      <c r="W1981" s="271"/>
      <c r="X1981" s="271">
        <f t="shared" ca="1" si="217"/>
        <v>0</v>
      </c>
      <c r="Y1981" s="271"/>
      <c r="Z1981" s="271"/>
      <c r="AB1981" s="273" t="str">
        <f t="shared" si="218"/>
        <v/>
      </c>
    </row>
    <row r="1982" spans="1:28" s="272" customFormat="1" ht="20">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16"/>
        <v/>
      </c>
      <c r="T1982" s="222" t="str">
        <f ca="1">IF(B1982="","",IF(ISERROR(MATCH($J1982,SorP!$B$1:$B$6230,0)),"",INDIRECT("'SorP'!$A$"&amp;MATCH($J1982,SorP!$B$1:$B$6230,0))))</f>
        <v/>
      </c>
      <c r="U1982" s="238"/>
      <c r="V1982" s="270" t="e">
        <f>IF(C1982="",NA(),MATCH($B1982&amp;$C1982,'Smelter Look-up'!$J:$J,0))</f>
        <v>#N/A</v>
      </c>
      <c r="W1982" s="271"/>
      <c r="X1982" s="271">
        <f t="shared" ca="1" si="217"/>
        <v>0</v>
      </c>
      <c r="Y1982" s="271"/>
      <c r="Z1982" s="271"/>
      <c r="AB1982" s="273" t="str">
        <f t="shared" si="218"/>
        <v/>
      </c>
    </row>
    <row r="1983" spans="1:28" s="272" customFormat="1" ht="20">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16"/>
        <v/>
      </c>
      <c r="T1983" s="222" t="str">
        <f ca="1">IF(B1983="","",IF(ISERROR(MATCH($J1983,SorP!$B$1:$B$6230,0)),"",INDIRECT("'SorP'!$A$"&amp;MATCH($J1983,SorP!$B$1:$B$6230,0))))</f>
        <v/>
      </c>
      <c r="U1983" s="238"/>
      <c r="V1983" s="270" t="e">
        <f>IF(C1983="",NA(),MATCH($B1983&amp;$C1983,'Smelter Look-up'!$J:$J,0))</f>
        <v>#N/A</v>
      </c>
      <c r="W1983" s="271"/>
      <c r="X1983" s="271">
        <f t="shared" ca="1" si="217"/>
        <v>0</v>
      </c>
      <c r="Y1983" s="271"/>
      <c r="Z1983" s="271"/>
      <c r="AB1983" s="273" t="str">
        <f t="shared" si="218"/>
        <v/>
      </c>
    </row>
    <row r="1984" spans="1:28" s="272" customFormat="1" ht="20">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16"/>
        <v/>
      </c>
      <c r="T1984" s="222" t="str">
        <f ca="1">IF(B1984="","",IF(ISERROR(MATCH($J1984,SorP!$B$1:$B$6230,0)),"",INDIRECT("'SorP'!$A$"&amp;MATCH($J1984,SorP!$B$1:$B$6230,0))))</f>
        <v/>
      </c>
      <c r="U1984" s="238"/>
      <c r="V1984" s="270" t="e">
        <f>IF(C1984="",NA(),MATCH($B1984&amp;$C1984,'Smelter Look-up'!$J:$J,0))</f>
        <v>#N/A</v>
      </c>
      <c r="W1984" s="271"/>
      <c r="X1984" s="271">
        <f t="shared" ca="1" si="217"/>
        <v>0</v>
      </c>
      <c r="Y1984" s="271"/>
      <c r="Z1984" s="271"/>
      <c r="AB1984" s="273" t="str">
        <f t="shared" si="218"/>
        <v/>
      </c>
    </row>
    <row r="1985" spans="1:28" s="272" customFormat="1" ht="20">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16"/>
        <v/>
      </c>
      <c r="T1985" s="222" t="str">
        <f ca="1">IF(B1985="","",IF(ISERROR(MATCH($J1985,SorP!$B$1:$B$6230,0)),"",INDIRECT("'SorP'!$A$"&amp;MATCH($J1985,SorP!$B$1:$B$6230,0))))</f>
        <v/>
      </c>
      <c r="U1985" s="238"/>
      <c r="V1985" s="270" t="e">
        <f>IF(C1985="",NA(),MATCH($B1985&amp;$C1985,'Smelter Look-up'!$J:$J,0))</f>
        <v>#N/A</v>
      </c>
      <c r="W1985" s="271"/>
      <c r="X1985" s="271">
        <f t="shared" ca="1" si="217"/>
        <v>0</v>
      </c>
      <c r="Y1985" s="271"/>
      <c r="Z1985" s="271"/>
      <c r="AB1985" s="273" t="str">
        <f t="shared" si="218"/>
        <v/>
      </c>
    </row>
    <row r="1986" spans="1:28" s="272" customFormat="1" ht="20">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16"/>
        <v/>
      </c>
      <c r="T1986" s="222" t="str">
        <f ca="1">IF(B1986="","",IF(ISERROR(MATCH($J1986,SorP!$B$1:$B$6230,0)),"",INDIRECT("'SorP'!$A$"&amp;MATCH($J1986,SorP!$B$1:$B$6230,0))))</f>
        <v/>
      </c>
      <c r="U1986" s="238"/>
      <c r="V1986" s="270" t="e">
        <f>IF(C1986="",NA(),MATCH($B1986&amp;$C1986,'Smelter Look-up'!$J:$J,0))</f>
        <v>#N/A</v>
      </c>
      <c r="W1986" s="271"/>
      <c r="X1986" s="271">
        <f t="shared" ca="1" si="217"/>
        <v>0</v>
      </c>
      <c r="Y1986" s="271"/>
      <c r="Z1986" s="271"/>
      <c r="AB1986" s="273" t="str">
        <f t="shared" si="218"/>
        <v/>
      </c>
    </row>
    <row r="1987" spans="1:28" s="272" customFormat="1" ht="20">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16"/>
        <v/>
      </c>
      <c r="T1987" s="222" t="str">
        <f ca="1">IF(B1987="","",IF(ISERROR(MATCH($J1987,SorP!$B$1:$B$6230,0)),"",INDIRECT("'SorP'!$A$"&amp;MATCH($J1987,SorP!$B$1:$B$6230,0))))</f>
        <v/>
      </c>
      <c r="U1987" s="238"/>
      <c r="V1987" s="270" t="e">
        <f>IF(C1987="",NA(),MATCH($B1987&amp;$C1987,'Smelter Look-up'!$J:$J,0))</f>
        <v>#N/A</v>
      </c>
      <c r="W1987" s="271"/>
      <c r="X1987" s="271">
        <f t="shared" ca="1" si="217"/>
        <v>0</v>
      </c>
      <c r="Y1987" s="271"/>
      <c r="Z1987" s="271"/>
      <c r="AB1987" s="273" t="str">
        <f t="shared" si="218"/>
        <v/>
      </c>
    </row>
    <row r="1988" spans="1:28" s="272" customFormat="1" ht="20">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16"/>
        <v/>
      </c>
      <c r="T1988" s="222" t="str">
        <f ca="1">IF(B1988="","",IF(ISERROR(MATCH($J1988,SorP!$B$1:$B$6230,0)),"",INDIRECT("'SorP'!$A$"&amp;MATCH($J1988,SorP!$B$1:$B$6230,0))))</f>
        <v/>
      </c>
      <c r="U1988" s="238"/>
      <c r="V1988" s="270" t="e">
        <f>IF(C1988="",NA(),MATCH($B1988&amp;$C1988,'Smelter Look-up'!$J:$J,0))</f>
        <v>#N/A</v>
      </c>
      <c r="W1988" s="271"/>
      <c r="X1988" s="271">
        <f t="shared" ca="1" si="217"/>
        <v>0</v>
      </c>
      <c r="Y1988" s="271"/>
      <c r="Z1988" s="271"/>
      <c r="AB1988" s="273" t="str">
        <f t="shared" si="218"/>
        <v/>
      </c>
    </row>
    <row r="1989" spans="1:28" s="272" customFormat="1" ht="20">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16"/>
        <v/>
      </c>
      <c r="T1989" s="222" t="str">
        <f ca="1">IF(B1989="","",IF(ISERROR(MATCH($J1989,SorP!$B$1:$B$6230,0)),"",INDIRECT("'SorP'!$A$"&amp;MATCH($J1989,SorP!$B$1:$B$6230,0))))</f>
        <v/>
      </c>
      <c r="U1989" s="238"/>
      <c r="V1989" s="270" t="e">
        <f>IF(C1989="",NA(),MATCH($B1989&amp;$C1989,'Smelter Look-up'!$J:$J,0))</f>
        <v>#N/A</v>
      </c>
      <c r="W1989" s="271"/>
      <c r="X1989" s="271">
        <f t="shared" ca="1" si="217"/>
        <v>0</v>
      </c>
      <c r="Y1989" s="271"/>
      <c r="Z1989" s="271"/>
      <c r="AB1989" s="273" t="str">
        <f t="shared" si="218"/>
        <v/>
      </c>
    </row>
    <row r="1990" spans="1:28" s="272" customFormat="1" ht="20">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16"/>
        <v/>
      </c>
      <c r="T1990" s="222" t="str">
        <f ca="1">IF(B1990="","",IF(ISERROR(MATCH($J1990,SorP!$B$1:$B$6230,0)),"",INDIRECT("'SorP'!$A$"&amp;MATCH($J1990,SorP!$B$1:$B$6230,0))))</f>
        <v/>
      </c>
      <c r="U1990" s="238"/>
      <c r="V1990" s="270" t="e">
        <f>IF(C1990="",NA(),MATCH($B1990&amp;$C1990,'Smelter Look-up'!$J:$J,0))</f>
        <v>#N/A</v>
      </c>
      <c r="W1990" s="271"/>
      <c r="X1990" s="271">
        <f t="shared" ca="1" si="217"/>
        <v>0</v>
      </c>
      <c r="Y1990" s="271"/>
      <c r="Z1990" s="271"/>
      <c r="AB1990" s="273" t="str">
        <f t="shared" si="218"/>
        <v/>
      </c>
    </row>
    <row r="1991" spans="1:28" s="272" customFormat="1" ht="20">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16"/>
        <v/>
      </c>
      <c r="T1991" s="222" t="str">
        <f ca="1">IF(B1991="","",IF(ISERROR(MATCH($J1991,SorP!$B$1:$B$6230,0)),"",INDIRECT("'SorP'!$A$"&amp;MATCH($J1991,SorP!$B$1:$B$6230,0))))</f>
        <v/>
      </c>
      <c r="U1991" s="238"/>
      <c r="V1991" s="270" t="e">
        <f>IF(C1991="",NA(),MATCH($B1991&amp;$C1991,'Smelter Look-up'!$J:$J,0))</f>
        <v>#N/A</v>
      </c>
      <c r="W1991" s="271"/>
      <c r="X1991" s="271">
        <f t="shared" ca="1" si="217"/>
        <v>0</v>
      </c>
      <c r="Y1991" s="271"/>
      <c r="Z1991" s="271"/>
      <c r="AB1991" s="273" t="str">
        <f t="shared" si="218"/>
        <v/>
      </c>
    </row>
    <row r="1992" spans="1:28" s="272" customFormat="1" ht="20">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16"/>
        <v/>
      </c>
      <c r="T1992" s="222" t="str">
        <f ca="1">IF(B1992="","",IF(ISERROR(MATCH($J1992,SorP!$B$1:$B$6230,0)),"",INDIRECT("'SorP'!$A$"&amp;MATCH($J1992,SorP!$B$1:$B$6230,0))))</f>
        <v/>
      </c>
      <c r="U1992" s="238"/>
      <c r="V1992" s="270" t="e">
        <f>IF(C1992="",NA(),MATCH($B1992&amp;$C1992,'Smelter Look-up'!$J:$J,0))</f>
        <v>#N/A</v>
      </c>
      <c r="W1992" s="271"/>
      <c r="X1992" s="271">
        <f t="shared" ca="1" si="217"/>
        <v>0</v>
      </c>
      <c r="Y1992" s="271"/>
      <c r="Z1992" s="271"/>
      <c r="AB1992" s="273" t="str">
        <f t="shared" si="218"/>
        <v/>
      </c>
    </row>
    <row r="1993" spans="1:28" s="272" customFormat="1" ht="20">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16"/>
        <v/>
      </c>
      <c r="T1993" s="222" t="str">
        <f ca="1">IF(B1993="","",IF(ISERROR(MATCH($J1993,SorP!$B$1:$B$6230,0)),"",INDIRECT("'SorP'!$A$"&amp;MATCH($J1993,SorP!$B$1:$B$6230,0))))</f>
        <v/>
      </c>
      <c r="U1993" s="238"/>
      <c r="V1993" s="270" t="e">
        <f>IF(C1993="",NA(),MATCH($B1993&amp;$C1993,'Smelter Look-up'!$J:$J,0))</f>
        <v>#N/A</v>
      </c>
      <c r="W1993" s="271"/>
      <c r="X1993" s="271">
        <f t="shared" ca="1" si="217"/>
        <v>0</v>
      </c>
      <c r="Y1993" s="271"/>
      <c r="Z1993" s="271"/>
      <c r="AB1993" s="273" t="str">
        <f t="shared" si="218"/>
        <v/>
      </c>
    </row>
    <row r="1994" spans="1:28" s="272" customFormat="1" ht="20">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16"/>
        <v/>
      </c>
      <c r="T1994" s="222" t="str">
        <f ca="1">IF(B1994="","",IF(ISERROR(MATCH($J1994,SorP!$B$1:$B$6230,0)),"",INDIRECT("'SorP'!$A$"&amp;MATCH($J1994,SorP!$B$1:$B$6230,0))))</f>
        <v/>
      </c>
      <c r="U1994" s="238"/>
      <c r="V1994" s="270" t="e">
        <f>IF(C1994="",NA(),MATCH($B1994&amp;$C1994,'Smelter Look-up'!$J:$J,0))</f>
        <v>#N/A</v>
      </c>
      <c r="W1994" s="271"/>
      <c r="X1994" s="271">
        <f t="shared" ca="1" si="217"/>
        <v>0</v>
      </c>
      <c r="Y1994" s="271"/>
      <c r="Z1994" s="271"/>
      <c r="AB1994" s="273" t="str">
        <f t="shared" si="218"/>
        <v/>
      </c>
    </row>
    <row r="1995" spans="1:28" s="272" customFormat="1" ht="20">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16"/>
        <v/>
      </c>
      <c r="T1995" s="222" t="str">
        <f ca="1">IF(B1995="","",IF(ISERROR(MATCH($J1995,SorP!$B$1:$B$6230,0)),"",INDIRECT("'SorP'!$A$"&amp;MATCH($J1995,SorP!$B$1:$B$6230,0))))</f>
        <v/>
      </c>
      <c r="U1995" s="238"/>
      <c r="V1995" s="270" t="e">
        <f>IF(C1995="",NA(),MATCH($B1995&amp;$C1995,'Smelter Look-up'!$J:$J,0))</f>
        <v>#N/A</v>
      </c>
      <c r="W1995" s="271"/>
      <c r="X1995" s="271">
        <f t="shared" ca="1" si="217"/>
        <v>0</v>
      </c>
      <c r="Y1995" s="271"/>
      <c r="Z1995" s="271"/>
      <c r="AB1995" s="273" t="str">
        <f t="shared" si="218"/>
        <v/>
      </c>
    </row>
    <row r="1996" spans="1:28" s="272" customFormat="1" ht="20">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16"/>
        <v/>
      </c>
      <c r="T1996" s="222" t="str">
        <f ca="1">IF(B1996="","",IF(ISERROR(MATCH($J1996,SorP!$B$1:$B$6230,0)),"",INDIRECT("'SorP'!$A$"&amp;MATCH($J1996,SorP!$B$1:$B$6230,0))))</f>
        <v/>
      </c>
      <c r="U1996" s="238"/>
      <c r="V1996" s="270" t="e">
        <f>IF(C1996="",NA(),MATCH($B1996&amp;$C1996,'Smelter Look-up'!$J:$J,0))</f>
        <v>#N/A</v>
      </c>
      <c r="W1996" s="271"/>
      <c r="X1996" s="271">
        <f t="shared" ca="1" si="217"/>
        <v>0</v>
      </c>
      <c r="Y1996" s="271"/>
      <c r="Z1996" s="271"/>
      <c r="AB1996" s="273" t="str">
        <f t="shared" si="218"/>
        <v/>
      </c>
    </row>
    <row r="1997" spans="1:28" s="272" customFormat="1" ht="20">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16"/>
        <v/>
      </c>
      <c r="T1997" s="222" t="str">
        <f ca="1">IF(B1997="","",IF(ISERROR(MATCH($J1997,SorP!$B$1:$B$6230,0)),"",INDIRECT("'SorP'!$A$"&amp;MATCH($J1997,SorP!$B$1:$B$6230,0))))</f>
        <v/>
      </c>
      <c r="U1997" s="238"/>
      <c r="V1997" s="270" t="e">
        <f>IF(C1997="",NA(),MATCH($B1997&amp;$C1997,'Smelter Look-up'!$J:$J,0))</f>
        <v>#N/A</v>
      </c>
      <c r="W1997" s="271"/>
      <c r="X1997" s="271">
        <f t="shared" ca="1" si="217"/>
        <v>0</v>
      </c>
      <c r="Y1997" s="271"/>
      <c r="Z1997" s="271"/>
      <c r="AB1997" s="273" t="str">
        <f t="shared" si="218"/>
        <v/>
      </c>
    </row>
    <row r="1998" spans="1:28" s="272" customFormat="1" ht="20">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16"/>
        <v/>
      </c>
      <c r="T1998" s="222" t="str">
        <f ca="1">IF(B1998="","",IF(ISERROR(MATCH($J1998,SorP!$B$1:$B$6230,0)),"",INDIRECT("'SorP'!$A$"&amp;MATCH($J1998,SorP!$B$1:$B$6230,0))))</f>
        <v/>
      </c>
      <c r="U1998" s="238"/>
      <c r="V1998" s="270" t="e">
        <f>IF(C1998="",NA(),MATCH($B1998&amp;$C1998,'Smelter Look-up'!$J:$J,0))</f>
        <v>#N/A</v>
      </c>
      <c r="W1998" s="271"/>
      <c r="X1998" s="271">
        <f t="shared" ca="1" si="217"/>
        <v>0</v>
      </c>
      <c r="Y1998" s="271"/>
      <c r="Z1998" s="271"/>
      <c r="AB1998" s="273" t="str">
        <f t="shared" si="218"/>
        <v/>
      </c>
    </row>
    <row r="1999" spans="1:28" s="272" customFormat="1" ht="20">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16"/>
        <v/>
      </c>
      <c r="T1999" s="222" t="str">
        <f ca="1">IF(B1999="","",IF(ISERROR(MATCH($J1999,SorP!$B$1:$B$6230,0)),"",INDIRECT("'SorP'!$A$"&amp;MATCH($J1999,SorP!$B$1:$B$6230,0))))</f>
        <v/>
      </c>
      <c r="U1999" s="238"/>
      <c r="V1999" s="270" t="e">
        <f>IF(C1999="",NA(),MATCH($B1999&amp;$C1999,'Smelter Look-up'!$J:$J,0))</f>
        <v>#N/A</v>
      </c>
      <c r="W1999" s="271"/>
      <c r="X1999" s="271">
        <f t="shared" ca="1" si="217"/>
        <v>0</v>
      </c>
      <c r="Y1999" s="271"/>
      <c r="Z1999" s="271"/>
      <c r="AB1999" s="273" t="str">
        <f t="shared" si="218"/>
        <v/>
      </c>
    </row>
    <row r="2000" spans="1:28" s="272" customFormat="1" ht="20">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16"/>
        <v/>
      </c>
      <c r="T2000" s="222" t="str">
        <f ca="1">IF(B2000="","",IF(ISERROR(MATCH($J2000,SorP!$B$1:$B$6230,0)),"",INDIRECT("'SorP'!$A$"&amp;MATCH($J2000,SorP!$B$1:$B$6230,0))))</f>
        <v/>
      </c>
      <c r="U2000" s="238"/>
      <c r="V2000" s="270" t="e">
        <f>IF(C2000="",NA(),MATCH($B2000&amp;$C2000,'Smelter Look-up'!$J:$J,0))</f>
        <v>#N/A</v>
      </c>
      <c r="W2000" s="271"/>
      <c r="X2000" s="271">
        <f t="shared" ca="1" si="217"/>
        <v>0</v>
      </c>
      <c r="Y2000" s="271"/>
      <c r="Z2000" s="271"/>
      <c r="AB2000" s="273" t="str">
        <f t="shared" si="218"/>
        <v/>
      </c>
    </row>
    <row r="2001" spans="1:28" s="272" customFormat="1" ht="20">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216"/>
        <v/>
      </c>
      <c r="T2001" s="222" t="str">
        <f ca="1">IF(B2001="","",IF(ISERROR(MATCH($J2001,SorP!$B$1:$B$6230,0)),"",INDIRECT("'SorP'!$A$"&amp;MATCH($J2001,SorP!$B$1:$B$6230,0))))</f>
        <v/>
      </c>
      <c r="U2001" s="238"/>
      <c r="V2001" s="270" t="e">
        <f>IF(C2001="",NA(),MATCH($B2001&amp;$C2001,'Smelter Look-up'!$J:$J,0))</f>
        <v>#N/A</v>
      </c>
      <c r="W2001" s="271"/>
      <c r="X2001" s="271">
        <f t="shared" ca="1" si="217"/>
        <v>0</v>
      </c>
      <c r="Y2001" s="271"/>
      <c r="Z2001" s="271"/>
      <c r="AB2001" s="273" t="str">
        <f t="shared" si="218"/>
        <v/>
      </c>
    </row>
    <row r="2002" spans="1:28" s="272" customFormat="1" ht="20">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216"/>
        <v/>
      </c>
      <c r="T2002" s="222" t="str">
        <f ca="1">IF(B2002="","",IF(ISERROR(MATCH($J2002,SorP!$B$1:$B$6230,0)),"",INDIRECT("'SorP'!$A$"&amp;MATCH($J2002,SorP!$B$1:$B$6230,0))))</f>
        <v/>
      </c>
      <c r="U2002" s="238"/>
      <c r="V2002" s="270" t="e">
        <f>IF(C2002="",NA(),MATCH($B2002&amp;$C2002,'Smelter Look-up'!$J:$J,0))</f>
        <v>#N/A</v>
      </c>
      <c r="W2002" s="271"/>
      <c r="X2002" s="271">
        <f t="shared" ca="1" si="217"/>
        <v>0</v>
      </c>
      <c r="Y2002" s="271"/>
      <c r="Z2002" s="271"/>
      <c r="AB2002" s="273" t="str">
        <f t="shared" si="218"/>
        <v/>
      </c>
    </row>
    <row r="2003" spans="1:28" s="272" customFormat="1" ht="20">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16"/>
        <v/>
      </c>
      <c r="T2003" s="222" t="str">
        <f ca="1">IF(B2003="","",IF(ISERROR(MATCH($J2003,SorP!$B$1:$B$6230,0)),"",INDIRECT("'SorP'!$A$"&amp;MATCH($J2003,SorP!$B$1:$B$6230,0))))</f>
        <v/>
      </c>
      <c r="U2003" s="238"/>
      <c r="V2003" s="270" t="e">
        <f>IF(C2003="",NA(),MATCH($B2003&amp;$C2003,'Smelter Look-up'!$J:$J,0))</f>
        <v>#N/A</v>
      </c>
      <c r="W2003" s="271"/>
      <c r="X2003" s="271">
        <f t="shared" ca="1" si="217"/>
        <v>0</v>
      </c>
      <c r="Y2003" s="271"/>
      <c r="Z2003" s="271"/>
      <c r="AB2003" s="273" t="str">
        <f t="shared" si="218"/>
        <v/>
      </c>
    </row>
    <row r="2004" spans="1:28" s="272" customFormat="1" ht="20">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16"/>
        <v/>
      </c>
      <c r="T2004" s="222" t="str">
        <f ca="1">IF(B2004="","",IF(ISERROR(MATCH($J2004,SorP!$B$1:$B$6230,0)),"",INDIRECT("'SorP'!$A$"&amp;MATCH($J2004,SorP!$B$1:$B$6230,0))))</f>
        <v/>
      </c>
      <c r="U2004" s="238"/>
      <c r="V2004" s="270" t="e">
        <f>IF(C2004="",NA(),MATCH($B2004&amp;$C2004,'Smelter Look-up'!$J:$J,0))</f>
        <v>#N/A</v>
      </c>
      <c r="W2004" s="271"/>
      <c r="X2004" s="271">
        <f t="shared" ca="1" si="217"/>
        <v>0</v>
      </c>
      <c r="Y2004" s="271"/>
      <c r="Z2004" s="271"/>
      <c r="AB2004" s="273" t="str">
        <f t="shared" si="218"/>
        <v/>
      </c>
    </row>
    <row r="2005" spans="1:28" s="272" customFormat="1" ht="20">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216"/>
        <v/>
      </c>
      <c r="T2005" s="222" t="str">
        <f ca="1">IF(B2005="","",IF(ISERROR(MATCH($J2005,SorP!$B$1:$B$6230,0)),"",INDIRECT("'SorP'!$A$"&amp;MATCH($J2005,SorP!$B$1:$B$6230,0))))</f>
        <v/>
      </c>
      <c r="U2005" s="238"/>
      <c r="V2005" s="270" t="e">
        <f>IF(C2005="",NA(),MATCH($B2005&amp;$C2005,'Smelter Look-up'!$J:$J,0))</f>
        <v>#N/A</v>
      </c>
      <c r="W2005" s="271"/>
      <c r="X2005" s="271">
        <f t="shared" ca="1" si="217"/>
        <v>0</v>
      </c>
      <c r="Y2005" s="271"/>
      <c r="Z2005" s="271"/>
      <c r="AB2005" s="273" t="str">
        <f t="shared" si="218"/>
        <v/>
      </c>
    </row>
    <row r="2006" spans="1:28" s="272" customFormat="1" ht="20">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16"/>
        <v/>
      </c>
      <c r="T2006" s="222" t="str">
        <f ca="1">IF(B2006="","",IF(ISERROR(MATCH($J2006,SorP!$B$1:$B$6230,0)),"",INDIRECT("'SorP'!$A$"&amp;MATCH($J2006,SorP!$B$1:$B$6230,0))))</f>
        <v/>
      </c>
      <c r="U2006" s="238"/>
      <c r="V2006" s="270" t="e">
        <f>IF(C2006="",NA(),MATCH($B2006&amp;$C2006,'Smelter Look-up'!$J:$J,0))</f>
        <v>#N/A</v>
      </c>
      <c r="W2006" s="271"/>
      <c r="X2006" s="271">
        <f t="shared" ca="1" si="217"/>
        <v>0</v>
      </c>
      <c r="Y2006" s="271"/>
      <c r="Z2006" s="271"/>
      <c r="AB2006" s="273" t="str">
        <f t="shared" si="218"/>
        <v/>
      </c>
    </row>
    <row r="2007" spans="1:28" s="272" customFormat="1" ht="20">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216"/>
        <v/>
      </c>
      <c r="T2007" s="222" t="str">
        <f ca="1">IF(B2007="","",IF(ISERROR(MATCH($J2007,SorP!$B$1:$B$6230,0)),"",INDIRECT("'SorP'!$A$"&amp;MATCH($J2007,SorP!$B$1:$B$6230,0))))</f>
        <v/>
      </c>
      <c r="U2007" s="238"/>
      <c r="V2007" s="270" t="e">
        <f>IF(C2007="",NA(),MATCH($B2007&amp;$C2007,'Smelter Look-up'!$J:$J,0))</f>
        <v>#N/A</v>
      </c>
      <c r="W2007" s="271"/>
      <c r="X2007" s="271">
        <f t="shared" ca="1" si="217"/>
        <v>0</v>
      </c>
      <c r="Y2007" s="271"/>
      <c r="Z2007" s="271"/>
      <c r="AB2007" s="273" t="str">
        <f t="shared" si="218"/>
        <v/>
      </c>
    </row>
    <row r="2008" spans="1:28" s="272" customFormat="1" ht="20">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16"/>
        <v/>
      </c>
      <c r="T2008" s="222" t="str">
        <f ca="1">IF(B2008="","",IF(ISERROR(MATCH($J2008,SorP!$B$1:$B$6230,0)),"",INDIRECT("'SorP'!$A$"&amp;MATCH($J2008,SorP!$B$1:$B$6230,0))))</f>
        <v/>
      </c>
      <c r="U2008" s="238"/>
      <c r="V2008" s="270" t="e">
        <f>IF(C2008="",NA(),MATCH($B2008&amp;$C2008,'Smelter Look-up'!$J:$J,0))</f>
        <v>#N/A</v>
      </c>
      <c r="W2008" s="271"/>
      <c r="X2008" s="271">
        <f t="shared" ca="1" si="217"/>
        <v>0</v>
      </c>
      <c r="Y2008" s="271"/>
      <c r="Z2008" s="271"/>
      <c r="AB2008" s="273" t="str">
        <f t="shared" si="218"/>
        <v/>
      </c>
    </row>
    <row r="2009" spans="1:28" s="272" customFormat="1" ht="20">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16"/>
        <v/>
      </c>
      <c r="T2009" s="222" t="str">
        <f ca="1">IF(B2009="","",IF(ISERROR(MATCH($J2009,SorP!$B$1:$B$6230,0)),"",INDIRECT("'SorP'!$A$"&amp;MATCH($J2009,SorP!$B$1:$B$6230,0))))</f>
        <v/>
      </c>
      <c r="U2009" s="238"/>
      <c r="V2009" s="270" t="e">
        <f>IF(C2009="",NA(),MATCH($B2009&amp;$C2009,'Smelter Look-up'!$J:$J,0))</f>
        <v>#N/A</v>
      </c>
      <c r="W2009" s="271"/>
      <c r="X2009" s="271">
        <f t="shared" ca="1" si="217"/>
        <v>0</v>
      </c>
      <c r="Y2009" s="271"/>
      <c r="Z2009" s="271"/>
      <c r="AB2009" s="273" t="str">
        <f t="shared" si="218"/>
        <v/>
      </c>
    </row>
    <row r="2010" spans="1:28" s="272" customFormat="1" ht="20">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16"/>
        <v/>
      </c>
      <c r="T2010" s="222" t="str">
        <f ca="1">IF(B2010="","",IF(ISERROR(MATCH($J2010,SorP!$B$1:$B$6230,0)),"",INDIRECT("'SorP'!$A$"&amp;MATCH($J2010,SorP!$B$1:$B$6230,0))))</f>
        <v/>
      </c>
      <c r="U2010" s="238"/>
      <c r="V2010" s="270" t="e">
        <f>IF(C2010="",NA(),MATCH($B2010&amp;$C2010,'Smelter Look-up'!$J:$J,0))</f>
        <v>#N/A</v>
      </c>
      <c r="W2010" s="271"/>
      <c r="X2010" s="271">
        <f t="shared" ca="1" si="217"/>
        <v>0</v>
      </c>
      <c r="Y2010" s="271"/>
      <c r="Z2010" s="271"/>
      <c r="AB2010" s="273" t="str">
        <f t="shared" si="218"/>
        <v/>
      </c>
    </row>
    <row r="2011" spans="1:28" s="272" customFormat="1" ht="20">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ref="S2011:S2041" ca="1" si="219">IF(B2011="","",IF(ISERROR(MATCH($E2011,CL,0)),"Unknown",INDIRECT("'C'!$A$"&amp;MATCH($E2011,CL,0)+1)))</f>
        <v/>
      </c>
      <c r="T2011" s="222" t="str">
        <f ca="1">IF(B2011="","",IF(ISERROR(MATCH($J2011,SorP!$B$1:$B$6230,0)),"",INDIRECT("'SorP'!$A$"&amp;MATCH($J2011,SorP!$B$1:$B$6230,0))))</f>
        <v/>
      </c>
      <c r="U2011" s="238"/>
      <c r="V2011" s="270" t="e">
        <f>IF(C2011="",NA(),MATCH($B2011&amp;$C2011,'Smelter Look-up'!$J:$J,0))</f>
        <v>#N/A</v>
      </c>
      <c r="W2011" s="271"/>
      <c r="X2011" s="271">
        <f t="shared" ref="X2011:X2041" ca="1" si="220">IF(AND(C2011="Smelter not listed",OR(LEN(D2011)=0,LEN(E2011)=0)),1,0)</f>
        <v>0</v>
      </c>
      <c r="Y2011" s="271"/>
      <c r="Z2011" s="271"/>
      <c r="AB2011" s="273" t="str">
        <f t="shared" ref="AB2011:AB2041" si="221">B2011&amp;C2011</f>
        <v/>
      </c>
    </row>
    <row r="2012" spans="1:28" s="272" customFormat="1" ht="20">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ca="1" si="219"/>
        <v/>
      </c>
      <c r="T2012" s="222" t="str">
        <f ca="1">IF(B2012="","",IF(ISERROR(MATCH($J2012,SorP!$B$1:$B$6230,0)),"",INDIRECT("'SorP'!$A$"&amp;MATCH($J2012,SorP!$B$1:$B$6230,0))))</f>
        <v/>
      </c>
      <c r="U2012" s="238"/>
      <c r="V2012" s="270" t="e">
        <f>IF(C2012="",NA(),MATCH($B2012&amp;$C2012,'Smelter Look-up'!$J:$J,0))</f>
        <v>#N/A</v>
      </c>
      <c r="W2012" s="271"/>
      <c r="X2012" s="271">
        <f t="shared" ca="1" si="220"/>
        <v>0</v>
      </c>
      <c r="Y2012" s="271"/>
      <c r="Z2012" s="271"/>
      <c r="AB2012" s="273" t="str">
        <f t="shared" si="221"/>
        <v/>
      </c>
    </row>
    <row r="2013" spans="1:28" s="272" customFormat="1" ht="20">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19"/>
        <v/>
      </c>
      <c r="T2013" s="222" t="str">
        <f ca="1">IF(B2013="","",IF(ISERROR(MATCH($J2013,SorP!$B$1:$B$6230,0)),"",INDIRECT("'SorP'!$A$"&amp;MATCH($J2013,SorP!$B$1:$B$6230,0))))</f>
        <v/>
      </c>
      <c r="U2013" s="238"/>
      <c r="V2013" s="270" t="e">
        <f>IF(C2013="",NA(),MATCH($B2013&amp;$C2013,'Smelter Look-up'!$J:$J,0))</f>
        <v>#N/A</v>
      </c>
      <c r="W2013" s="271"/>
      <c r="X2013" s="271">
        <f t="shared" ca="1" si="220"/>
        <v>0</v>
      </c>
      <c r="Y2013" s="271"/>
      <c r="Z2013" s="271"/>
      <c r="AB2013" s="273" t="str">
        <f t="shared" si="221"/>
        <v/>
      </c>
    </row>
    <row r="2014" spans="1:28" s="272" customFormat="1" ht="20">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19"/>
        <v/>
      </c>
      <c r="T2014" s="222" t="str">
        <f ca="1">IF(B2014="","",IF(ISERROR(MATCH($J2014,SorP!$B$1:$B$6230,0)),"",INDIRECT("'SorP'!$A$"&amp;MATCH($J2014,SorP!$B$1:$B$6230,0))))</f>
        <v/>
      </c>
      <c r="U2014" s="238"/>
      <c r="V2014" s="270" t="e">
        <f>IF(C2014="",NA(),MATCH($B2014&amp;$C2014,'Smelter Look-up'!$J:$J,0))</f>
        <v>#N/A</v>
      </c>
      <c r="W2014" s="271"/>
      <c r="X2014" s="271">
        <f t="shared" ca="1" si="220"/>
        <v>0</v>
      </c>
      <c r="Y2014" s="271"/>
      <c r="Z2014" s="271"/>
      <c r="AB2014" s="273" t="str">
        <f t="shared" si="221"/>
        <v/>
      </c>
    </row>
    <row r="2015" spans="1:28" s="272" customFormat="1" ht="20">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19"/>
        <v/>
      </c>
      <c r="T2015" s="222" t="str">
        <f ca="1">IF(B2015="","",IF(ISERROR(MATCH($J2015,SorP!$B$1:$B$6230,0)),"",INDIRECT("'SorP'!$A$"&amp;MATCH($J2015,SorP!$B$1:$B$6230,0))))</f>
        <v/>
      </c>
      <c r="U2015" s="238"/>
      <c r="V2015" s="270" t="e">
        <f>IF(C2015="",NA(),MATCH($B2015&amp;$C2015,'Smelter Look-up'!$J:$J,0))</f>
        <v>#N/A</v>
      </c>
      <c r="W2015" s="271"/>
      <c r="X2015" s="271">
        <f t="shared" ca="1" si="220"/>
        <v>0</v>
      </c>
      <c r="Y2015" s="271"/>
      <c r="Z2015" s="271"/>
      <c r="AB2015" s="273" t="str">
        <f t="shared" si="221"/>
        <v/>
      </c>
    </row>
    <row r="2016" spans="1:28" s="272" customFormat="1" ht="20">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19"/>
        <v/>
      </c>
      <c r="T2016" s="222" t="str">
        <f ca="1">IF(B2016="","",IF(ISERROR(MATCH($J2016,SorP!$B$1:$B$6230,0)),"",INDIRECT("'SorP'!$A$"&amp;MATCH($J2016,SorP!$B$1:$B$6230,0))))</f>
        <v/>
      </c>
      <c r="U2016" s="238"/>
      <c r="V2016" s="270" t="e">
        <f>IF(C2016="",NA(),MATCH($B2016&amp;$C2016,'Smelter Look-up'!$J:$J,0))</f>
        <v>#N/A</v>
      </c>
      <c r="W2016" s="271"/>
      <c r="X2016" s="271">
        <f t="shared" ca="1" si="220"/>
        <v>0</v>
      </c>
      <c r="Y2016" s="271"/>
      <c r="Z2016" s="271"/>
      <c r="AB2016" s="273" t="str">
        <f t="shared" si="221"/>
        <v/>
      </c>
    </row>
    <row r="2017" spans="1:28" s="272" customFormat="1" ht="20">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19"/>
        <v/>
      </c>
      <c r="T2017" s="222" t="str">
        <f ca="1">IF(B2017="","",IF(ISERROR(MATCH($J2017,SorP!$B$1:$B$6230,0)),"",INDIRECT("'SorP'!$A$"&amp;MATCH($J2017,SorP!$B$1:$B$6230,0))))</f>
        <v/>
      </c>
      <c r="U2017" s="238"/>
      <c r="V2017" s="270" t="e">
        <f>IF(C2017="",NA(),MATCH($B2017&amp;$C2017,'Smelter Look-up'!$J:$J,0))</f>
        <v>#N/A</v>
      </c>
      <c r="W2017" s="271"/>
      <c r="X2017" s="271">
        <f t="shared" ca="1" si="220"/>
        <v>0</v>
      </c>
      <c r="Y2017" s="271"/>
      <c r="Z2017" s="271"/>
      <c r="AB2017" s="273" t="str">
        <f t="shared" si="221"/>
        <v/>
      </c>
    </row>
    <row r="2018" spans="1:28" s="272" customFormat="1" ht="20">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19"/>
        <v/>
      </c>
      <c r="T2018" s="222" t="str">
        <f ca="1">IF(B2018="","",IF(ISERROR(MATCH($J2018,SorP!$B$1:$B$6230,0)),"",INDIRECT("'SorP'!$A$"&amp;MATCH($J2018,SorP!$B$1:$B$6230,0))))</f>
        <v/>
      </c>
      <c r="U2018" s="238"/>
      <c r="V2018" s="270" t="e">
        <f>IF(C2018="",NA(),MATCH($B2018&amp;$C2018,'Smelter Look-up'!$J:$J,0))</f>
        <v>#N/A</v>
      </c>
      <c r="W2018" s="271"/>
      <c r="X2018" s="271">
        <f t="shared" ca="1" si="220"/>
        <v>0</v>
      </c>
      <c r="Y2018" s="271"/>
      <c r="Z2018" s="271"/>
      <c r="AB2018" s="273" t="str">
        <f t="shared" si="221"/>
        <v/>
      </c>
    </row>
    <row r="2019" spans="1:28" s="272" customFormat="1" ht="20">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19"/>
        <v/>
      </c>
      <c r="T2019" s="222" t="str">
        <f ca="1">IF(B2019="","",IF(ISERROR(MATCH($J2019,SorP!$B$1:$B$6230,0)),"",INDIRECT("'SorP'!$A$"&amp;MATCH($J2019,SorP!$B$1:$B$6230,0))))</f>
        <v/>
      </c>
      <c r="U2019" s="238"/>
      <c r="V2019" s="270" t="e">
        <f>IF(C2019="",NA(),MATCH($B2019&amp;$C2019,'Smelter Look-up'!$J:$J,0))</f>
        <v>#N/A</v>
      </c>
      <c r="W2019" s="271"/>
      <c r="X2019" s="271">
        <f t="shared" ca="1" si="220"/>
        <v>0</v>
      </c>
      <c r="Y2019" s="271"/>
      <c r="Z2019" s="271"/>
      <c r="AB2019" s="273" t="str">
        <f t="shared" si="221"/>
        <v/>
      </c>
    </row>
    <row r="2020" spans="1:28" s="272" customFormat="1" ht="20">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19"/>
        <v/>
      </c>
      <c r="T2020" s="222" t="str">
        <f ca="1">IF(B2020="","",IF(ISERROR(MATCH($J2020,SorP!$B$1:$B$6230,0)),"",INDIRECT("'SorP'!$A$"&amp;MATCH($J2020,SorP!$B$1:$B$6230,0))))</f>
        <v/>
      </c>
      <c r="U2020" s="238"/>
      <c r="V2020" s="270" t="e">
        <f>IF(C2020="",NA(),MATCH($B2020&amp;$C2020,'Smelter Look-up'!$J:$J,0))</f>
        <v>#N/A</v>
      </c>
      <c r="W2020" s="271"/>
      <c r="X2020" s="271">
        <f t="shared" ca="1" si="220"/>
        <v>0</v>
      </c>
      <c r="Y2020" s="271"/>
      <c r="Z2020" s="271"/>
      <c r="AB2020" s="273" t="str">
        <f t="shared" si="221"/>
        <v/>
      </c>
    </row>
    <row r="2021" spans="1:28" s="272" customFormat="1" ht="20">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19"/>
        <v/>
      </c>
      <c r="T2021" s="222" t="str">
        <f ca="1">IF(B2021="","",IF(ISERROR(MATCH($J2021,SorP!$B$1:$B$6230,0)),"",INDIRECT("'SorP'!$A$"&amp;MATCH($J2021,SorP!$B$1:$B$6230,0))))</f>
        <v/>
      </c>
      <c r="U2021" s="238"/>
      <c r="V2021" s="270" t="e">
        <f>IF(C2021="",NA(),MATCH($B2021&amp;$C2021,'Smelter Look-up'!$J:$J,0))</f>
        <v>#N/A</v>
      </c>
      <c r="W2021" s="271"/>
      <c r="X2021" s="271">
        <f t="shared" ca="1" si="220"/>
        <v>0</v>
      </c>
      <c r="Y2021" s="271"/>
      <c r="Z2021" s="271"/>
      <c r="AB2021" s="273" t="str">
        <f t="shared" si="221"/>
        <v/>
      </c>
    </row>
    <row r="2022" spans="1:28" s="272" customFormat="1" ht="20">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19"/>
        <v/>
      </c>
      <c r="T2022" s="222" t="str">
        <f ca="1">IF(B2022="","",IF(ISERROR(MATCH($J2022,SorP!$B$1:$B$6230,0)),"",INDIRECT("'SorP'!$A$"&amp;MATCH($J2022,SorP!$B$1:$B$6230,0))))</f>
        <v/>
      </c>
      <c r="U2022" s="238"/>
      <c r="V2022" s="270" t="e">
        <f>IF(C2022="",NA(),MATCH($B2022&amp;$C2022,'Smelter Look-up'!$J:$J,0))</f>
        <v>#N/A</v>
      </c>
      <c r="W2022" s="271"/>
      <c r="X2022" s="271">
        <f t="shared" ca="1" si="220"/>
        <v>0</v>
      </c>
      <c r="Y2022" s="271"/>
      <c r="Z2022" s="271"/>
      <c r="AB2022" s="273" t="str">
        <f t="shared" si="221"/>
        <v/>
      </c>
    </row>
    <row r="2023" spans="1:28" s="272" customFormat="1" ht="20">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19"/>
        <v/>
      </c>
      <c r="T2023" s="222" t="str">
        <f ca="1">IF(B2023="","",IF(ISERROR(MATCH($J2023,SorP!$B$1:$B$6230,0)),"",INDIRECT("'SorP'!$A$"&amp;MATCH($J2023,SorP!$B$1:$B$6230,0))))</f>
        <v/>
      </c>
      <c r="U2023" s="238"/>
      <c r="V2023" s="270" t="e">
        <f>IF(C2023="",NA(),MATCH($B2023&amp;$C2023,'Smelter Look-up'!$J:$J,0))</f>
        <v>#N/A</v>
      </c>
      <c r="W2023" s="271"/>
      <c r="X2023" s="271">
        <f t="shared" ca="1" si="220"/>
        <v>0</v>
      </c>
      <c r="Y2023" s="271"/>
      <c r="Z2023" s="271"/>
      <c r="AB2023" s="273" t="str">
        <f t="shared" si="221"/>
        <v/>
      </c>
    </row>
    <row r="2024" spans="1:28" s="272" customFormat="1" ht="20">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19"/>
        <v/>
      </c>
      <c r="T2024" s="222" t="str">
        <f ca="1">IF(B2024="","",IF(ISERROR(MATCH($J2024,SorP!$B$1:$B$6230,0)),"",INDIRECT("'SorP'!$A$"&amp;MATCH($J2024,SorP!$B$1:$B$6230,0))))</f>
        <v/>
      </c>
      <c r="U2024" s="238"/>
      <c r="V2024" s="270" t="e">
        <f>IF(C2024="",NA(),MATCH($B2024&amp;$C2024,'Smelter Look-up'!$J:$J,0))</f>
        <v>#N/A</v>
      </c>
      <c r="W2024" s="271"/>
      <c r="X2024" s="271">
        <f t="shared" ca="1" si="220"/>
        <v>0</v>
      </c>
      <c r="Y2024" s="271"/>
      <c r="Z2024" s="271"/>
      <c r="AB2024" s="273" t="str">
        <f t="shared" si="221"/>
        <v/>
      </c>
    </row>
    <row r="2025" spans="1:28" s="272" customFormat="1" ht="20">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19"/>
        <v/>
      </c>
      <c r="T2025" s="222" t="str">
        <f ca="1">IF(B2025="","",IF(ISERROR(MATCH($J2025,SorP!$B$1:$B$6230,0)),"",INDIRECT("'SorP'!$A$"&amp;MATCH($J2025,SorP!$B$1:$B$6230,0))))</f>
        <v/>
      </c>
      <c r="U2025" s="238"/>
      <c r="V2025" s="270" t="e">
        <f>IF(C2025="",NA(),MATCH($B2025&amp;$C2025,'Smelter Look-up'!$J:$J,0))</f>
        <v>#N/A</v>
      </c>
      <c r="W2025" s="271"/>
      <c r="X2025" s="271">
        <f t="shared" ca="1" si="220"/>
        <v>0</v>
      </c>
      <c r="Y2025" s="271"/>
      <c r="Z2025" s="271"/>
      <c r="AB2025" s="273" t="str">
        <f t="shared" si="221"/>
        <v/>
      </c>
    </row>
    <row r="2026" spans="1:28" s="272" customFormat="1" ht="20">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19"/>
        <v/>
      </c>
      <c r="T2026" s="222" t="str">
        <f ca="1">IF(B2026="","",IF(ISERROR(MATCH($J2026,SorP!$B$1:$B$6230,0)),"",INDIRECT("'SorP'!$A$"&amp;MATCH($J2026,SorP!$B$1:$B$6230,0))))</f>
        <v/>
      </c>
      <c r="U2026" s="238"/>
      <c r="V2026" s="270" t="e">
        <f>IF(C2026="",NA(),MATCH($B2026&amp;$C2026,'Smelter Look-up'!$J:$J,0))</f>
        <v>#N/A</v>
      </c>
      <c r="W2026" s="271"/>
      <c r="X2026" s="271">
        <f t="shared" ca="1" si="220"/>
        <v>0</v>
      </c>
      <c r="Y2026" s="271"/>
      <c r="Z2026" s="271"/>
      <c r="AB2026" s="273" t="str">
        <f t="shared" si="221"/>
        <v/>
      </c>
    </row>
    <row r="2027" spans="1:28" s="272" customFormat="1" ht="20">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19"/>
        <v/>
      </c>
      <c r="T2027" s="222" t="str">
        <f ca="1">IF(B2027="","",IF(ISERROR(MATCH($J2027,SorP!$B$1:$B$6230,0)),"",INDIRECT("'SorP'!$A$"&amp;MATCH($J2027,SorP!$B$1:$B$6230,0))))</f>
        <v/>
      </c>
      <c r="U2027" s="238"/>
      <c r="V2027" s="270" t="e">
        <f>IF(C2027="",NA(),MATCH($B2027&amp;$C2027,'Smelter Look-up'!$J:$J,0))</f>
        <v>#N/A</v>
      </c>
      <c r="W2027" s="271"/>
      <c r="X2027" s="271">
        <f t="shared" ca="1" si="220"/>
        <v>0</v>
      </c>
      <c r="Y2027" s="271"/>
      <c r="Z2027" s="271"/>
      <c r="AB2027" s="273" t="str">
        <f t="shared" si="221"/>
        <v/>
      </c>
    </row>
    <row r="2028" spans="1:28" s="272" customFormat="1" ht="20">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19"/>
        <v/>
      </c>
      <c r="T2028" s="222" t="str">
        <f ca="1">IF(B2028="","",IF(ISERROR(MATCH($J2028,SorP!$B$1:$B$6230,0)),"",INDIRECT("'SorP'!$A$"&amp;MATCH($J2028,SorP!$B$1:$B$6230,0))))</f>
        <v/>
      </c>
      <c r="U2028" s="238"/>
      <c r="V2028" s="270" t="e">
        <f>IF(C2028="",NA(),MATCH($B2028&amp;$C2028,'Smelter Look-up'!$J:$J,0))</f>
        <v>#N/A</v>
      </c>
      <c r="W2028" s="271"/>
      <c r="X2028" s="271">
        <f t="shared" ca="1" si="220"/>
        <v>0</v>
      </c>
      <c r="Y2028" s="271"/>
      <c r="Z2028" s="271"/>
      <c r="AB2028" s="273" t="str">
        <f t="shared" si="221"/>
        <v/>
      </c>
    </row>
    <row r="2029" spans="1:28" s="272" customFormat="1" ht="20">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19"/>
        <v/>
      </c>
      <c r="T2029" s="222" t="str">
        <f ca="1">IF(B2029="","",IF(ISERROR(MATCH($J2029,SorP!$B$1:$B$6230,0)),"",INDIRECT("'SorP'!$A$"&amp;MATCH($J2029,SorP!$B$1:$B$6230,0))))</f>
        <v/>
      </c>
      <c r="U2029" s="238"/>
      <c r="V2029" s="270" t="e">
        <f>IF(C2029="",NA(),MATCH($B2029&amp;$C2029,'Smelter Look-up'!$J:$J,0))</f>
        <v>#N/A</v>
      </c>
      <c r="W2029" s="271"/>
      <c r="X2029" s="271">
        <f t="shared" ca="1" si="220"/>
        <v>0</v>
      </c>
      <c r="Y2029" s="271"/>
      <c r="Z2029" s="271"/>
      <c r="AB2029" s="273" t="str">
        <f t="shared" si="221"/>
        <v/>
      </c>
    </row>
    <row r="2030" spans="1:28" s="272" customFormat="1" ht="20">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19"/>
        <v/>
      </c>
      <c r="T2030" s="222" t="str">
        <f ca="1">IF(B2030="","",IF(ISERROR(MATCH($J2030,SorP!$B$1:$B$6230,0)),"",INDIRECT("'SorP'!$A$"&amp;MATCH($J2030,SorP!$B$1:$B$6230,0))))</f>
        <v/>
      </c>
      <c r="U2030" s="238"/>
      <c r="V2030" s="270" t="e">
        <f>IF(C2030="",NA(),MATCH($B2030&amp;$C2030,'Smelter Look-up'!$J:$J,0))</f>
        <v>#N/A</v>
      </c>
      <c r="W2030" s="271"/>
      <c r="X2030" s="271">
        <f t="shared" ca="1" si="220"/>
        <v>0</v>
      </c>
      <c r="Y2030" s="271"/>
      <c r="Z2030" s="271"/>
      <c r="AB2030" s="273" t="str">
        <f t="shared" si="221"/>
        <v/>
      </c>
    </row>
    <row r="2031" spans="1:28" s="272" customFormat="1" ht="20">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19"/>
        <v/>
      </c>
      <c r="T2031" s="222" t="str">
        <f ca="1">IF(B2031="","",IF(ISERROR(MATCH($J2031,SorP!$B$1:$B$6230,0)),"",INDIRECT("'SorP'!$A$"&amp;MATCH($J2031,SorP!$B$1:$B$6230,0))))</f>
        <v/>
      </c>
      <c r="U2031" s="238"/>
      <c r="V2031" s="270" t="e">
        <f>IF(C2031="",NA(),MATCH($B2031&amp;$C2031,'Smelter Look-up'!$J:$J,0))</f>
        <v>#N/A</v>
      </c>
      <c r="W2031" s="271"/>
      <c r="X2031" s="271">
        <f t="shared" ca="1" si="220"/>
        <v>0</v>
      </c>
      <c r="Y2031" s="271"/>
      <c r="Z2031" s="271"/>
      <c r="AB2031" s="273" t="str">
        <f t="shared" si="221"/>
        <v/>
      </c>
    </row>
    <row r="2032" spans="1:28" s="272" customFormat="1" ht="20">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19"/>
        <v/>
      </c>
      <c r="T2032" s="222" t="str">
        <f ca="1">IF(B2032="","",IF(ISERROR(MATCH($J2032,SorP!$B$1:$B$6230,0)),"",INDIRECT("'SorP'!$A$"&amp;MATCH($J2032,SorP!$B$1:$B$6230,0))))</f>
        <v/>
      </c>
      <c r="U2032" s="238"/>
      <c r="V2032" s="270" t="e">
        <f>IF(C2032="",NA(),MATCH($B2032&amp;$C2032,'Smelter Look-up'!$J:$J,0))</f>
        <v>#N/A</v>
      </c>
      <c r="W2032" s="271"/>
      <c r="X2032" s="271">
        <f t="shared" ca="1" si="220"/>
        <v>0</v>
      </c>
      <c r="Y2032" s="271"/>
      <c r="Z2032" s="271"/>
      <c r="AB2032" s="273" t="str">
        <f t="shared" si="221"/>
        <v/>
      </c>
    </row>
    <row r="2033" spans="1:28" s="272" customFormat="1" ht="20">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19"/>
        <v/>
      </c>
      <c r="T2033" s="222" t="str">
        <f ca="1">IF(B2033="","",IF(ISERROR(MATCH($J2033,SorP!$B$1:$B$6230,0)),"",INDIRECT("'SorP'!$A$"&amp;MATCH($J2033,SorP!$B$1:$B$6230,0))))</f>
        <v/>
      </c>
      <c r="U2033" s="238"/>
      <c r="V2033" s="270" t="e">
        <f>IF(C2033="",NA(),MATCH($B2033&amp;$C2033,'Smelter Look-up'!$J:$J,0))</f>
        <v>#N/A</v>
      </c>
      <c r="W2033" s="271"/>
      <c r="X2033" s="271">
        <f t="shared" ca="1" si="220"/>
        <v>0</v>
      </c>
      <c r="Y2033" s="271"/>
      <c r="Z2033" s="271"/>
      <c r="AB2033" s="273" t="str">
        <f t="shared" si="221"/>
        <v/>
      </c>
    </row>
    <row r="2034" spans="1:28" s="272" customFormat="1" ht="20">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219"/>
        <v/>
      </c>
      <c r="T2034" s="222" t="str">
        <f ca="1">IF(B2034="","",IF(ISERROR(MATCH($J2034,SorP!$B$1:$B$6230,0)),"",INDIRECT("'SorP'!$A$"&amp;MATCH($J2034,SorP!$B$1:$B$6230,0))))</f>
        <v/>
      </c>
      <c r="U2034" s="238"/>
      <c r="V2034" s="270" t="e">
        <f>IF(C2034="",NA(),MATCH($B2034&amp;$C2034,'Smelter Look-up'!$J:$J,0))</f>
        <v>#N/A</v>
      </c>
      <c r="W2034" s="271"/>
      <c r="X2034" s="271">
        <f t="shared" ca="1" si="220"/>
        <v>0</v>
      </c>
      <c r="Y2034" s="271"/>
      <c r="Z2034" s="271"/>
      <c r="AB2034" s="273" t="str">
        <f t="shared" si="221"/>
        <v/>
      </c>
    </row>
    <row r="2035" spans="1:28" s="272" customFormat="1" ht="20">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19"/>
        <v/>
      </c>
      <c r="T2035" s="222" t="str">
        <f ca="1">IF(B2035="","",IF(ISERROR(MATCH($J2035,SorP!$B$1:$B$6230,0)),"",INDIRECT("'SorP'!$A$"&amp;MATCH($J2035,SorP!$B$1:$B$6230,0))))</f>
        <v/>
      </c>
      <c r="U2035" s="238"/>
      <c r="V2035" s="270" t="e">
        <f>IF(C2035="",NA(),MATCH($B2035&amp;$C2035,'Smelter Look-up'!$J:$J,0))</f>
        <v>#N/A</v>
      </c>
      <c r="W2035" s="271"/>
      <c r="X2035" s="271">
        <f t="shared" ca="1" si="220"/>
        <v>0</v>
      </c>
      <c r="Y2035" s="271"/>
      <c r="Z2035" s="271"/>
      <c r="AB2035" s="273" t="str">
        <f t="shared" si="221"/>
        <v/>
      </c>
    </row>
    <row r="2036" spans="1:28" s="272" customFormat="1" ht="20">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219"/>
        <v/>
      </c>
      <c r="T2036" s="222" t="str">
        <f ca="1">IF(B2036="","",IF(ISERROR(MATCH($J2036,SorP!$B$1:$B$6230,0)),"",INDIRECT("'SorP'!$A$"&amp;MATCH($J2036,SorP!$B$1:$B$6230,0))))</f>
        <v/>
      </c>
      <c r="U2036" s="238"/>
      <c r="V2036" s="270" t="e">
        <f>IF(C2036="",NA(),MATCH($B2036&amp;$C2036,'Smelter Look-up'!$J:$J,0))</f>
        <v>#N/A</v>
      </c>
      <c r="W2036" s="271"/>
      <c r="X2036" s="271">
        <f t="shared" ca="1" si="220"/>
        <v>0</v>
      </c>
      <c r="Y2036" s="271"/>
      <c r="Z2036" s="271"/>
      <c r="AB2036" s="273" t="str">
        <f t="shared" si="221"/>
        <v/>
      </c>
    </row>
    <row r="2037" spans="1:28" s="272" customFormat="1" ht="20">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219"/>
        <v/>
      </c>
      <c r="T2037" s="222" t="str">
        <f ca="1">IF(B2037="","",IF(ISERROR(MATCH($J2037,SorP!$B$1:$B$6230,0)),"",INDIRECT("'SorP'!$A$"&amp;MATCH($J2037,SorP!$B$1:$B$6230,0))))</f>
        <v/>
      </c>
      <c r="U2037" s="238"/>
      <c r="V2037" s="270" t="e">
        <f>IF(C2037="",NA(),MATCH($B2037&amp;$C2037,'Smelter Look-up'!$J:$J,0))</f>
        <v>#N/A</v>
      </c>
      <c r="W2037" s="271"/>
      <c r="X2037" s="271">
        <f t="shared" ca="1" si="220"/>
        <v>0</v>
      </c>
      <c r="Y2037" s="271"/>
      <c r="Z2037" s="271"/>
      <c r="AB2037" s="273" t="str">
        <f t="shared" si="221"/>
        <v/>
      </c>
    </row>
    <row r="2038" spans="1:28" s="272" customFormat="1" ht="20">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219"/>
        <v/>
      </c>
      <c r="T2038" s="222" t="str">
        <f ca="1">IF(B2038="","",IF(ISERROR(MATCH($J2038,SorP!$B$1:$B$6230,0)),"",INDIRECT("'SorP'!$A$"&amp;MATCH($J2038,SorP!$B$1:$B$6230,0))))</f>
        <v/>
      </c>
      <c r="U2038" s="238"/>
      <c r="V2038" s="270" t="e">
        <f>IF(C2038="",NA(),MATCH($B2038&amp;$C2038,'Smelter Look-up'!$J:$J,0))</f>
        <v>#N/A</v>
      </c>
      <c r="W2038" s="271"/>
      <c r="X2038" s="271">
        <f t="shared" ca="1" si="220"/>
        <v>0</v>
      </c>
      <c r="Y2038" s="271"/>
      <c r="Z2038" s="271"/>
      <c r="AB2038" s="273" t="str">
        <f t="shared" si="221"/>
        <v/>
      </c>
    </row>
    <row r="2039" spans="1:28" s="272" customFormat="1" ht="20">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219"/>
        <v/>
      </c>
      <c r="T2039" s="222" t="str">
        <f ca="1">IF(B2039="","",IF(ISERROR(MATCH($J2039,SorP!$B$1:$B$6230,0)),"",INDIRECT("'SorP'!$A$"&amp;MATCH($J2039,SorP!$B$1:$B$6230,0))))</f>
        <v/>
      </c>
      <c r="U2039" s="238"/>
      <c r="V2039" s="270" t="e">
        <f>IF(C2039="",NA(),MATCH($B2039&amp;$C2039,'Smelter Look-up'!$J:$J,0))</f>
        <v>#N/A</v>
      </c>
      <c r="W2039" s="271"/>
      <c r="X2039" s="271">
        <f t="shared" ca="1" si="220"/>
        <v>0</v>
      </c>
      <c r="Y2039" s="271"/>
      <c r="Z2039" s="271"/>
      <c r="AB2039" s="273" t="str">
        <f t="shared" si="221"/>
        <v/>
      </c>
    </row>
    <row r="2040" spans="1:28" s="272" customFormat="1" ht="20">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19"/>
        <v/>
      </c>
      <c r="T2040" s="222" t="str">
        <f ca="1">IF(B2040="","",IF(ISERROR(MATCH($J2040,SorP!$B$1:$B$6230,0)),"",INDIRECT("'SorP'!$A$"&amp;MATCH($J2040,SorP!$B$1:$B$6230,0))))</f>
        <v/>
      </c>
      <c r="U2040" s="238"/>
      <c r="V2040" s="270" t="e">
        <f>IF(C2040="",NA(),MATCH($B2040&amp;$C2040,'Smelter Look-up'!$J:$J,0))</f>
        <v>#N/A</v>
      </c>
      <c r="W2040" s="271"/>
      <c r="X2040" s="271">
        <f t="shared" ca="1" si="220"/>
        <v>0</v>
      </c>
      <c r="Y2040" s="271"/>
      <c r="Z2040" s="271"/>
      <c r="AB2040" s="273" t="str">
        <f t="shared" si="221"/>
        <v/>
      </c>
    </row>
    <row r="2041" spans="1:28" s="272" customFormat="1" ht="20">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19"/>
        <v/>
      </c>
      <c r="T2041" s="222" t="str">
        <f ca="1">IF(B2041="","",IF(ISERROR(MATCH($J2041,SorP!$B$1:$B$6230,0)),"",INDIRECT("'SorP'!$A$"&amp;MATCH($J2041,SorP!$B$1:$B$6230,0))))</f>
        <v/>
      </c>
      <c r="U2041" s="238"/>
      <c r="V2041" s="270" t="e">
        <f>IF(C2041="",NA(),MATCH($B2041&amp;$C2041,'Smelter Look-up'!$J:$J,0))</f>
        <v>#N/A</v>
      </c>
      <c r="W2041" s="271"/>
      <c r="X2041" s="271">
        <f t="shared" ca="1" si="220"/>
        <v>0</v>
      </c>
      <c r="Y2041" s="271"/>
      <c r="Z2041" s="271"/>
      <c r="AB2041" s="273" t="str">
        <f t="shared" si="221"/>
        <v/>
      </c>
    </row>
    <row r="2042" spans="1:28" s="272" customFormat="1" ht="20">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ref="S2042" ca="1" si="222">IF(B2042="","",IF(ISERROR(MATCH($E2042,CL,0)),"Unknown",INDIRECT("'C'!$A$"&amp;MATCH($E2042,CL,0)+1)))</f>
        <v/>
      </c>
      <c r="T2042" s="222" t="str">
        <f ca="1">IF(B2042="","",IF(ISERROR(MATCH($J2042,SorP!$B$1:$B$6230,0)),"",INDIRECT("'SorP'!$A$"&amp;MATCH($J2042,SorP!$B$1:$B$6230,0))))</f>
        <v/>
      </c>
      <c r="U2042" s="238"/>
      <c r="V2042" s="270" t="e">
        <f>IF(C2042="",NA(),MATCH($B2042&amp;$C2042,'Smelter Look-up'!$J:$J,0))</f>
        <v>#N/A</v>
      </c>
      <c r="W2042" s="271"/>
      <c r="X2042" s="271">
        <f t="shared" ref="X2042" ca="1" si="223">IF(AND(C2042="Smelter not listed",OR(LEN(D2042)=0,LEN(E2042)=0)),1,0)</f>
        <v>0</v>
      </c>
      <c r="Y2042" s="271"/>
      <c r="Z2042" s="271"/>
      <c r="AB2042" s="273" t="str">
        <f t="shared" ref="AB2042" si="224">B2042&amp;C2042</f>
        <v/>
      </c>
    </row>
    <row r="2043" spans="1:28" s="272" customFormat="1" ht="20">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ref="S2043:S2074" ca="1" si="225">IF(B2043="","",IF(ISERROR(MATCH($E2043,CL,0)),"Unknown",INDIRECT("'C'!$A$"&amp;MATCH($E2043,CL,0)+1)))</f>
        <v/>
      </c>
      <c r="T2043" s="222" t="str">
        <f ca="1">IF(B2043="","",IF(ISERROR(MATCH($J2043,SorP!$B$1:$B$6230,0)),"",INDIRECT("'SorP'!$A$"&amp;MATCH($J2043,SorP!$B$1:$B$6230,0))))</f>
        <v/>
      </c>
      <c r="U2043" s="238"/>
      <c r="V2043" s="270" t="e">
        <f>IF(C2043="",NA(),MATCH($B2043&amp;$C2043,'Smelter Look-up'!$J:$J,0))</f>
        <v>#N/A</v>
      </c>
      <c r="W2043" s="271"/>
      <c r="X2043" s="271">
        <f t="shared" ref="X2043:X2074" ca="1" si="226">IF(AND(C2043="Smelter not listed",OR(LEN(D2043)=0,LEN(E2043)=0)),1,0)</f>
        <v>0</v>
      </c>
      <c r="Y2043" s="271"/>
      <c r="Z2043" s="271"/>
      <c r="AB2043" s="273" t="str">
        <f t="shared" ref="AB2043:AB2074" si="227">B2043&amp;C2043</f>
        <v/>
      </c>
    </row>
    <row r="2044" spans="1:28" s="272" customFormat="1" ht="20">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ca="1" si="225"/>
        <v/>
      </c>
      <c r="T2044" s="222" t="str">
        <f ca="1">IF(B2044="","",IF(ISERROR(MATCH($J2044,SorP!$B$1:$B$6230,0)),"",INDIRECT("'SorP'!$A$"&amp;MATCH($J2044,SorP!$B$1:$B$6230,0))))</f>
        <v/>
      </c>
      <c r="U2044" s="238"/>
      <c r="V2044" s="270" t="e">
        <f>IF(C2044="",NA(),MATCH($B2044&amp;$C2044,'Smelter Look-up'!$J:$J,0))</f>
        <v>#N/A</v>
      </c>
      <c r="W2044" s="271"/>
      <c r="X2044" s="271">
        <f t="shared" ca="1" si="226"/>
        <v>0</v>
      </c>
      <c r="Y2044" s="271"/>
      <c r="Z2044" s="271"/>
      <c r="AB2044" s="273" t="str">
        <f t="shared" si="227"/>
        <v/>
      </c>
    </row>
    <row r="2045" spans="1:28" s="272" customFormat="1" ht="20">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25"/>
        <v/>
      </c>
      <c r="T2045" s="222" t="str">
        <f ca="1">IF(B2045="","",IF(ISERROR(MATCH($J2045,SorP!$B$1:$B$6230,0)),"",INDIRECT("'SorP'!$A$"&amp;MATCH($J2045,SorP!$B$1:$B$6230,0))))</f>
        <v/>
      </c>
      <c r="U2045" s="238"/>
      <c r="V2045" s="270" t="e">
        <f>IF(C2045="",NA(),MATCH($B2045&amp;$C2045,'Smelter Look-up'!$J:$J,0))</f>
        <v>#N/A</v>
      </c>
      <c r="W2045" s="271"/>
      <c r="X2045" s="271">
        <f t="shared" ca="1" si="226"/>
        <v>0</v>
      </c>
      <c r="Y2045" s="271"/>
      <c r="Z2045" s="271"/>
      <c r="AB2045" s="273" t="str">
        <f t="shared" si="227"/>
        <v/>
      </c>
    </row>
    <row r="2046" spans="1:28" s="272" customFormat="1" ht="20">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25"/>
        <v/>
      </c>
      <c r="T2046" s="222" t="str">
        <f ca="1">IF(B2046="","",IF(ISERROR(MATCH($J2046,SorP!$B$1:$B$6230,0)),"",INDIRECT("'SorP'!$A$"&amp;MATCH($J2046,SorP!$B$1:$B$6230,0))))</f>
        <v/>
      </c>
      <c r="U2046" s="238"/>
      <c r="V2046" s="270" t="e">
        <f>IF(C2046="",NA(),MATCH($B2046&amp;$C2046,'Smelter Look-up'!$J:$J,0))</f>
        <v>#N/A</v>
      </c>
      <c r="W2046" s="271"/>
      <c r="X2046" s="271">
        <f t="shared" ca="1" si="226"/>
        <v>0</v>
      </c>
      <c r="Y2046" s="271"/>
      <c r="Z2046" s="271"/>
      <c r="AB2046" s="273" t="str">
        <f t="shared" si="227"/>
        <v/>
      </c>
    </row>
    <row r="2047" spans="1:28" s="272" customFormat="1" ht="20">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25"/>
        <v/>
      </c>
      <c r="T2047" s="222" t="str">
        <f ca="1">IF(B2047="","",IF(ISERROR(MATCH($J2047,SorP!$B$1:$B$6230,0)),"",INDIRECT("'SorP'!$A$"&amp;MATCH($J2047,SorP!$B$1:$B$6230,0))))</f>
        <v/>
      </c>
      <c r="U2047" s="238"/>
      <c r="V2047" s="270" t="e">
        <f>IF(C2047="",NA(),MATCH($B2047&amp;$C2047,'Smelter Look-up'!$J:$J,0))</f>
        <v>#N/A</v>
      </c>
      <c r="W2047" s="271"/>
      <c r="X2047" s="271">
        <f t="shared" ca="1" si="226"/>
        <v>0</v>
      </c>
      <c r="Y2047" s="271"/>
      <c r="Z2047" s="271"/>
      <c r="AB2047" s="273" t="str">
        <f t="shared" si="227"/>
        <v/>
      </c>
    </row>
    <row r="2048" spans="1:28" s="272" customFormat="1" ht="20">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25"/>
        <v/>
      </c>
      <c r="T2048" s="222" t="str">
        <f ca="1">IF(B2048="","",IF(ISERROR(MATCH($J2048,SorP!$B$1:$B$6230,0)),"",INDIRECT("'SorP'!$A$"&amp;MATCH($J2048,SorP!$B$1:$B$6230,0))))</f>
        <v/>
      </c>
      <c r="U2048" s="238"/>
      <c r="V2048" s="270" t="e">
        <f>IF(C2048="",NA(),MATCH($B2048&amp;$C2048,'Smelter Look-up'!$J:$J,0))</f>
        <v>#N/A</v>
      </c>
      <c r="W2048" s="271"/>
      <c r="X2048" s="271">
        <f t="shared" ca="1" si="226"/>
        <v>0</v>
      </c>
      <c r="Y2048" s="271"/>
      <c r="Z2048" s="271"/>
      <c r="AB2048" s="273" t="str">
        <f t="shared" si="227"/>
        <v/>
      </c>
    </row>
    <row r="2049" spans="1:28" s="272" customFormat="1" ht="20">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25"/>
        <v/>
      </c>
      <c r="T2049" s="222" t="str">
        <f ca="1">IF(B2049="","",IF(ISERROR(MATCH($J2049,SorP!$B$1:$B$6230,0)),"",INDIRECT("'SorP'!$A$"&amp;MATCH($J2049,SorP!$B$1:$B$6230,0))))</f>
        <v/>
      </c>
      <c r="U2049" s="238"/>
      <c r="V2049" s="270" t="e">
        <f>IF(C2049="",NA(),MATCH($B2049&amp;$C2049,'Smelter Look-up'!$J:$J,0))</f>
        <v>#N/A</v>
      </c>
      <c r="W2049" s="271"/>
      <c r="X2049" s="271">
        <f t="shared" ca="1" si="226"/>
        <v>0</v>
      </c>
      <c r="Y2049" s="271"/>
      <c r="Z2049" s="271"/>
      <c r="AB2049" s="273" t="str">
        <f t="shared" si="227"/>
        <v/>
      </c>
    </row>
    <row r="2050" spans="1:28" s="272" customFormat="1" ht="20">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25"/>
        <v/>
      </c>
      <c r="T2050" s="222" t="str">
        <f ca="1">IF(B2050="","",IF(ISERROR(MATCH($J2050,SorP!$B$1:$B$6230,0)),"",INDIRECT("'SorP'!$A$"&amp;MATCH($J2050,SorP!$B$1:$B$6230,0))))</f>
        <v/>
      </c>
      <c r="U2050" s="238"/>
      <c r="V2050" s="270" t="e">
        <f>IF(C2050="",NA(),MATCH($B2050&amp;$C2050,'Smelter Look-up'!$J:$J,0))</f>
        <v>#N/A</v>
      </c>
      <c r="W2050" s="271"/>
      <c r="X2050" s="271">
        <f t="shared" ca="1" si="226"/>
        <v>0</v>
      </c>
      <c r="Y2050" s="271"/>
      <c r="Z2050" s="271"/>
      <c r="AB2050" s="273" t="str">
        <f t="shared" si="227"/>
        <v/>
      </c>
    </row>
    <row r="2051" spans="1:28" s="272" customFormat="1" ht="20">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25"/>
        <v/>
      </c>
      <c r="T2051" s="222" t="str">
        <f ca="1">IF(B2051="","",IF(ISERROR(MATCH($J2051,SorP!$B$1:$B$6230,0)),"",INDIRECT("'SorP'!$A$"&amp;MATCH($J2051,SorP!$B$1:$B$6230,0))))</f>
        <v/>
      </c>
      <c r="U2051" s="238"/>
      <c r="V2051" s="270" t="e">
        <f>IF(C2051="",NA(),MATCH($B2051&amp;$C2051,'Smelter Look-up'!$J:$J,0))</f>
        <v>#N/A</v>
      </c>
      <c r="W2051" s="271"/>
      <c r="X2051" s="271">
        <f t="shared" ca="1" si="226"/>
        <v>0</v>
      </c>
      <c r="Y2051" s="271"/>
      <c r="Z2051" s="271"/>
      <c r="AB2051" s="273" t="str">
        <f t="shared" si="227"/>
        <v/>
      </c>
    </row>
    <row r="2052" spans="1:28" s="272" customFormat="1" ht="20">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25"/>
        <v/>
      </c>
      <c r="T2052" s="222" t="str">
        <f ca="1">IF(B2052="","",IF(ISERROR(MATCH($J2052,SorP!$B$1:$B$6230,0)),"",INDIRECT("'SorP'!$A$"&amp;MATCH($J2052,SorP!$B$1:$B$6230,0))))</f>
        <v/>
      </c>
      <c r="U2052" s="238"/>
      <c r="V2052" s="270" t="e">
        <f>IF(C2052="",NA(),MATCH($B2052&amp;$C2052,'Smelter Look-up'!$J:$J,0))</f>
        <v>#N/A</v>
      </c>
      <c r="W2052" s="271"/>
      <c r="X2052" s="271">
        <f t="shared" ca="1" si="226"/>
        <v>0</v>
      </c>
      <c r="Y2052" s="271"/>
      <c r="Z2052" s="271"/>
      <c r="AB2052" s="273" t="str">
        <f t="shared" si="227"/>
        <v/>
      </c>
    </row>
    <row r="2053" spans="1:28" s="272" customFormat="1" ht="20">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25"/>
        <v/>
      </c>
      <c r="T2053" s="222" t="str">
        <f ca="1">IF(B2053="","",IF(ISERROR(MATCH($J2053,SorP!$B$1:$B$6230,0)),"",INDIRECT("'SorP'!$A$"&amp;MATCH($J2053,SorP!$B$1:$B$6230,0))))</f>
        <v/>
      </c>
      <c r="U2053" s="238"/>
      <c r="V2053" s="270" t="e">
        <f>IF(C2053="",NA(),MATCH($B2053&amp;$C2053,'Smelter Look-up'!$J:$J,0))</f>
        <v>#N/A</v>
      </c>
      <c r="W2053" s="271"/>
      <c r="X2053" s="271">
        <f t="shared" ca="1" si="226"/>
        <v>0</v>
      </c>
      <c r="Y2053" s="271"/>
      <c r="Z2053" s="271"/>
      <c r="AB2053" s="273" t="str">
        <f t="shared" si="227"/>
        <v/>
      </c>
    </row>
    <row r="2054" spans="1:28" s="272" customFormat="1" ht="20">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25"/>
        <v/>
      </c>
      <c r="T2054" s="222" t="str">
        <f ca="1">IF(B2054="","",IF(ISERROR(MATCH($J2054,SorP!$B$1:$B$6230,0)),"",INDIRECT("'SorP'!$A$"&amp;MATCH($J2054,SorP!$B$1:$B$6230,0))))</f>
        <v/>
      </c>
      <c r="U2054" s="238"/>
      <c r="V2054" s="270" t="e">
        <f>IF(C2054="",NA(),MATCH($B2054&amp;$C2054,'Smelter Look-up'!$J:$J,0))</f>
        <v>#N/A</v>
      </c>
      <c r="W2054" s="271"/>
      <c r="X2054" s="271">
        <f t="shared" ca="1" si="226"/>
        <v>0</v>
      </c>
      <c r="Y2054" s="271"/>
      <c r="Z2054" s="271"/>
      <c r="AB2054" s="273" t="str">
        <f t="shared" si="227"/>
        <v/>
      </c>
    </row>
    <row r="2055" spans="1:28" s="272" customFormat="1" ht="20">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25"/>
        <v/>
      </c>
      <c r="T2055" s="222" t="str">
        <f ca="1">IF(B2055="","",IF(ISERROR(MATCH($J2055,SorP!$B$1:$B$6230,0)),"",INDIRECT("'SorP'!$A$"&amp;MATCH($J2055,SorP!$B$1:$B$6230,0))))</f>
        <v/>
      </c>
      <c r="U2055" s="238"/>
      <c r="V2055" s="270" t="e">
        <f>IF(C2055="",NA(),MATCH($B2055&amp;$C2055,'Smelter Look-up'!$J:$J,0))</f>
        <v>#N/A</v>
      </c>
      <c r="W2055" s="271"/>
      <c r="X2055" s="271">
        <f t="shared" ca="1" si="226"/>
        <v>0</v>
      </c>
      <c r="Y2055" s="271"/>
      <c r="Z2055" s="271"/>
      <c r="AB2055" s="273" t="str">
        <f t="shared" si="227"/>
        <v/>
      </c>
    </row>
    <row r="2056" spans="1:28" s="272" customFormat="1" ht="20">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25"/>
        <v/>
      </c>
      <c r="T2056" s="222" t="str">
        <f ca="1">IF(B2056="","",IF(ISERROR(MATCH($J2056,SorP!$B$1:$B$6230,0)),"",INDIRECT("'SorP'!$A$"&amp;MATCH($J2056,SorP!$B$1:$B$6230,0))))</f>
        <v/>
      </c>
      <c r="U2056" s="238"/>
      <c r="V2056" s="270" t="e">
        <f>IF(C2056="",NA(),MATCH($B2056&amp;$C2056,'Smelter Look-up'!$J:$J,0))</f>
        <v>#N/A</v>
      </c>
      <c r="W2056" s="271"/>
      <c r="X2056" s="271">
        <f t="shared" ca="1" si="226"/>
        <v>0</v>
      </c>
      <c r="Y2056" s="271"/>
      <c r="Z2056" s="271"/>
      <c r="AB2056" s="273" t="str">
        <f t="shared" si="227"/>
        <v/>
      </c>
    </row>
    <row r="2057" spans="1:28" s="272" customFormat="1" ht="20">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25"/>
        <v/>
      </c>
      <c r="T2057" s="222" t="str">
        <f ca="1">IF(B2057="","",IF(ISERROR(MATCH($J2057,SorP!$B$1:$B$6230,0)),"",INDIRECT("'SorP'!$A$"&amp;MATCH($J2057,SorP!$B$1:$B$6230,0))))</f>
        <v/>
      </c>
      <c r="U2057" s="238"/>
      <c r="V2057" s="270" t="e">
        <f>IF(C2057="",NA(),MATCH($B2057&amp;$C2057,'Smelter Look-up'!$J:$J,0))</f>
        <v>#N/A</v>
      </c>
      <c r="W2057" s="271"/>
      <c r="X2057" s="271">
        <f t="shared" ca="1" si="226"/>
        <v>0</v>
      </c>
      <c r="Y2057" s="271"/>
      <c r="Z2057" s="271"/>
      <c r="AB2057" s="273" t="str">
        <f t="shared" si="227"/>
        <v/>
      </c>
    </row>
    <row r="2058" spans="1:28" s="272" customFormat="1" ht="20">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25"/>
        <v/>
      </c>
      <c r="T2058" s="222" t="str">
        <f ca="1">IF(B2058="","",IF(ISERROR(MATCH($J2058,SorP!$B$1:$B$6230,0)),"",INDIRECT("'SorP'!$A$"&amp;MATCH($J2058,SorP!$B$1:$B$6230,0))))</f>
        <v/>
      </c>
      <c r="U2058" s="238"/>
      <c r="V2058" s="270" t="e">
        <f>IF(C2058="",NA(),MATCH($B2058&amp;$C2058,'Smelter Look-up'!$J:$J,0))</f>
        <v>#N/A</v>
      </c>
      <c r="W2058" s="271"/>
      <c r="X2058" s="271">
        <f t="shared" ca="1" si="226"/>
        <v>0</v>
      </c>
      <c r="Y2058" s="271"/>
      <c r="Z2058" s="271"/>
      <c r="AB2058" s="273" t="str">
        <f t="shared" si="227"/>
        <v/>
      </c>
    </row>
    <row r="2059" spans="1:28" s="272" customFormat="1" ht="20">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25"/>
        <v/>
      </c>
      <c r="T2059" s="222" t="str">
        <f ca="1">IF(B2059="","",IF(ISERROR(MATCH($J2059,SorP!$B$1:$B$6230,0)),"",INDIRECT("'SorP'!$A$"&amp;MATCH($J2059,SorP!$B$1:$B$6230,0))))</f>
        <v/>
      </c>
      <c r="U2059" s="238"/>
      <c r="V2059" s="270" t="e">
        <f>IF(C2059="",NA(),MATCH($B2059&amp;$C2059,'Smelter Look-up'!$J:$J,0))</f>
        <v>#N/A</v>
      </c>
      <c r="W2059" s="271"/>
      <c r="X2059" s="271">
        <f t="shared" ca="1" si="226"/>
        <v>0</v>
      </c>
      <c r="Y2059" s="271"/>
      <c r="Z2059" s="271"/>
      <c r="AB2059" s="273" t="str">
        <f t="shared" si="227"/>
        <v/>
      </c>
    </row>
    <row r="2060" spans="1:28" s="272" customFormat="1" ht="20">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25"/>
        <v/>
      </c>
      <c r="T2060" s="222" t="str">
        <f ca="1">IF(B2060="","",IF(ISERROR(MATCH($J2060,SorP!$B$1:$B$6230,0)),"",INDIRECT("'SorP'!$A$"&amp;MATCH($J2060,SorP!$B$1:$B$6230,0))))</f>
        <v/>
      </c>
      <c r="U2060" s="238"/>
      <c r="V2060" s="270" t="e">
        <f>IF(C2060="",NA(),MATCH($B2060&amp;$C2060,'Smelter Look-up'!$J:$J,0))</f>
        <v>#N/A</v>
      </c>
      <c r="W2060" s="271"/>
      <c r="X2060" s="271">
        <f t="shared" ca="1" si="226"/>
        <v>0</v>
      </c>
      <c r="Y2060" s="271"/>
      <c r="Z2060" s="271"/>
      <c r="AB2060" s="273" t="str">
        <f t="shared" si="227"/>
        <v/>
      </c>
    </row>
    <row r="2061" spans="1:28" s="272" customFormat="1" ht="20">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25"/>
        <v/>
      </c>
      <c r="T2061" s="222" t="str">
        <f ca="1">IF(B2061="","",IF(ISERROR(MATCH($J2061,SorP!$B$1:$B$6230,0)),"",INDIRECT("'SorP'!$A$"&amp;MATCH($J2061,SorP!$B$1:$B$6230,0))))</f>
        <v/>
      </c>
      <c r="U2061" s="238"/>
      <c r="V2061" s="270" t="e">
        <f>IF(C2061="",NA(),MATCH($B2061&amp;$C2061,'Smelter Look-up'!$J:$J,0))</f>
        <v>#N/A</v>
      </c>
      <c r="W2061" s="271"/>
      <c r="X2061" s="271">
        <f t="shared" ca="1" si="226"/>
        <v>0</v>
      </c>
      <c r="Y2061" s="271"/>
      <c r="Z2061" s="271"/>
      <c r="AB2061" s="273" t="str">
        <f t="shared" si="227"/>
        <v/>
      </c>
    </row>
    <row r="2062" spans="1:28" s="272" customFormat="1" ht="20">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25"/>
        <v/>
      </c>
      <c r="T2062" s="222" t="str">
        <f ca="1">IF(B2062="","",IF(ISERROR(MATCH($J2062,SorP!$B$1:$B$6230,0)),"",INDIRECT("'SorP'!$A$"&amp;MATCH($J2062,SorP!$B$1:$B$6230,0))))</f>
        <v/>
      </c>
      <c r="U2062" s="238"/>
      <c r="V2062" s="270" t="e">
        <f>IF(C2062="",NA(),MATCH($B2062&amp;$C2062,'Smelter Look-up'!$J:$J,0))</f>
        <v>#N/A</v>
      </c>
      <c r="W2062" s="271"/>
      <c r="X2062" s="271">
        <f t="shared" ca="1" si="226"/>
        <v>0</v>
      </c>
      <c r="Y2062" s="271"/>
      <c r="Z2062" s="271"/>
      <c r="AB2062" s="273" t="str">
        <f t="shared" si="227"/>
        <v/>
      </c>
    </row>
    <row r="2063" spans="1:28" s="272" customFormat="1" ht="20">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25"/>
        <v/>
      </c>
      <c r="T2063" s="222" t="str">
        <f ca="1">IF(B2063="","",IF(ISERROR(MATCH($J2063,SorP!$B$1:$B$6230,0)),"",INDIRECT("'SorP'!$A$"&amp;MATCH($J2063,SorP!$B$1:$B$6230,0))))</f>
        <v/>
      </c>
      <c r="U2063" s="238"/>
      <c r="V2063" s="270" t="e">
        <f>IF(C2063="",NA(),MATCH($B2063&amp;$C2063,'Smelter Look-up'!$J:$J,0))</f>
        <v>#N/A</v>
      </c>
      <c r="W2063" s="271"/>
      <c r="X2063" s="271">
        <f t="shared" ca="1" si="226"/>
        <v>0</v>
      </c>
      <c r="Y2063" s="271"/>
      <c r="Z2063" s="271"/>
      <c r="AB2063" s="273" t="str">
        <f t="shared" si="227"/>
        <v/>
      </c>
    </row>
    <row r="2064" spans="1:28" s="272" customFormat="1" ht="20">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25"/>
        <v/>
      </c>
      <c r="T2064" s="222" t="str">
        <f ca="1">IF(B2064="","",IF(ISERROR(MATCH($J2064,SorP!$B$1:$B$6230,0)),"",INDIRECT("'SorP'!$A$"&amp;MATCH($J2064,SorP!$B$1:$B$6230,0))))</f>
        <v/>
      </c>
      <c r="U2064" s="238"/>
      <c r="V2064" s="270" t="e">
        <f>IF(C2064="",NA(),MATCH($B2064&amp;$C2064,'Smelter Look-up'!$J:$J,0))</f>
        <v>#N/A</v>
      </c>
      <c r="W2064" s="271"/>
      <c r="X2064" s="271">
        <f t="shared" ca="1" si="226"/>
        <v>0</v>
      </c>
      <c r="Y2064" s="271"/>
      <c r="Z2064" s="271"/>
      <c r="AB2064" s="273" t="str">
        <f t="shared" si="227"/>
        <v/>
      </c>
    </row>
    <row r="2065" spans="1:28" s="272" customFormat="1" ht="20">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225"/>
        <v/>
      </c>
      <c r="T2065" s="222" t="str">
        <f ca="1">IF(B2065="","",IF(ISERROR(MATCH($J2065,SorP!$B$1:$B$6230,0)),"",INDIRECT("'SorP'!$A$"&amp;MATCH($J2065,SorP!$B$1:$B$6230,0))))</f>
        <v/>
      </c>
      <c r="U2065" s="238"/>
      <c r="V2065" s="270" t="e">
        <f>IF(C2065="",NA(),MATCH($B2065&amp;$C2065,'Smelter Look-up'!$J:$J,0))</f>
        <v>#N/A</v>
      </c>
      <c r="W2065" s="271"/>
      <c r="X2065" s="271">
        <f t="shared" ca="1" si="226"/>
        <v>0</v>
      </c>
      <c r="Y2065" s="271"/>
      <c r="Z2065" s="271"/>
      <c r="AB2065" s="273" t="str">
        <f t="shared" si="227"/>
        <v/>
      </c>
    </row>
    <row r="2066" spans="1:28" s="272" customFormat="1" ht="20">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225"/>
        <v/>
      </c>
      <c r="T2066" s="222" t="str">
        <f ca="1">IF(B2066="","",IF(ISERROR(MATCH($J2066,SorP!$B$1:$B$6230,0)),"",INDIRECT("'SorP'!$A$"&amp;MATCH($J2066,SorP!$B$1:$B$6230,0))))</f>
        <v/>
      </c>
      <c r="U2066" s="238"/>
      <c r="V2066" s="270" t="e">
        <f>IF(C2066="",NA(),MATCH($B2066&amp;$C2066,'Smelter Look-up'!$J:$J,0))</f>
        <v>#N/A</v>
      </c>
      <c r="W2066" s="271"/>
      <c r="X2066" s="271">
        <f t="shared" ca="1" si="226"/>
        <v>0</v>
      </c>
      <c r="Y2066" s="271"/>
      <c r="Z2066" s="271"/>
      <c r="AB2066" s="273" t="str">
        <f t="shared" si="227"/>
        <v/>
      </c>
    </row>
    <row r="2067" spans="1:28" s="272" customFormat="1" ht="20">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225"/>
        <v/>
      </c>
      <c r="T2067" s="222" t="str">
        <f ca="1">IF(B2067="","",IF(ISERROR(MATCH($J2067,SorP!$B$1:$B$6230,0)),"",INDIRECT("'SorP'!$A$"&amp;MATCH($J2067,SorP!$B$1:$B$6230,0))))</f>
        <v/>
      </c>
      <c r="U2067" s="238"/>
      <c r="V2067" s="270" t="e">
        <f>IF(C2067="",NA(),MATCH($B2067&amp;$C2067,'Smelter Look-up'!$J:$J,0))</f>
        <v>#N/A</v>
      </c>
      <c r="W2067" s="271"/>
      <c r="X2067" s="271">
        <f t="shared" ca="1" si="226"/>
        <v>0</v>
      </c>
      <c r="Y2067" s="271"/>
      <c r="Z2067" s="271"/>
      <c r="AB2067" s="273" t="str">
        <f t="shared" si="227"/>
        <v/>
      </c>
    </row>
    <row r="2068" spans="1:28" s="272" customFormat="1" ht="20">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225"/>
        <v/>
      </c>
      <c r="T2068" s="222" t="str">
        <f ca="1">IF(B2068="","",IF(ISERROR(MATCH($J2068,SorP!$B$1:$B$6230,0)),"",INDIRECT("'SorP'!$A$"&amp;MATCH($J2068,SorP!$B$1:$B$6230,0))))</f>
        <v/>
      </c>
      <c r="U2068" s="238"/>
      <c r="V2068" s="270" t="e">
        <f>IF(C2068="",NA(),MATCH($B2068&amp;$C2068,'Smelter Look-up'!$J:$J,0))</f>
        <v>#N/A</v>
      </c>
      <c r="W2068" s="271"/>
      <c r="X2068" s="271">
        <f t="shared" ca="1" si="226"/>
        <v>0</v>
      </c>
      <c r="Y2068" s="271"/>
      <c r="Z2068" s="271"/>
      <c r="AB2068" s="273" t="str">
        <f t="shared" si="227"/>
        <v/>
      </c>
    </row>
    <row r="2069" spans="1:28" s="272" customFormat="1" ht="20">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225"/>
        <v/>
      </c>
      <c r="T2069" s="222" t="str">
        <f ca="1">IF(B2069="","",IF(ISERROR(MATCH($J2069,SorP!$B$1:$B$6230,0)),"",INDIRECT("'SorP'!$A$"&amp;MATCH($J2069,SorP!$B$1:$B$6230,0))))</f>
        <v/>
      </c>
      <c r="U2069" s="238"/>
      <c r="V2069" s="270" t="e">
        <f>IF(C2069="",NA(),MATCH($B2069&amp;$C2069,'Smelter Look-up'!$J:$J,0))</f>
        <v>#N/A</v>
      </c>
      <c r="W2069" s="271"/>
      <c r="X2069" s="271">
        <f t="shared" ca="1" si="226"/>
        <v>0</v>
      </c>
      <c r="Y2069" s="271"/>
      <c r="Z2069" s="271"/>
      <c r="AB2069" s="273" t="str">
        <f t="shared" si="227"/>
        <v/>
      </c>
    </row>
    <row r="2070" spans="1:28" s="272" customFormat="1" ht="20">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225"/>
        <v/>
      </c>
      <c r="T2070" s="222" t="str">
        <f ca="1">IF(B2070="","",IF(ISERROR(MATCH($J2070,SorP!$B$1:$B$6230,0)),"",INDIRECT("'SorP'!$A$"&amp;MATCH($J2070,SorP!$B$1:$B$6230,0))))</f>
        <v/>
      </c>
      <c r="U2070" s="238"/>
      <c r="V2070" s="270" t="e">
        <f>IF(C2070="",NA(),MATCH($B2070&amp;$C2070,'Smelter Look-up'!$J:$J,0))</f>
        <v>#N/A</v>
      </c>
      <c r="W2070" s="271"/>
      <c r="X2070" s="271">
        <f t="shared" ca="1" si="226"/>
        <v>0</v>
      </c>
      <c r="Y2070" s="271"/>
      <c r="Z2070" s="271"/>
      <c r="AB2070" s="273" t="str">
        <f t="shared" si="227"/>
        <v/>
      </c>
    </row>
    <row r="2071" spans="1:28" s="272" customFormat="1" ht="20">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225"/>
        <v/>
      </c>
      <c r="T2071" s="222" t="str">
        <f ca="1">IF(B2071="","",IF(ISERROR(MATCH($J2071,SorP!$B$1:$B$6230,0)),"",INDIRECT("'SorP'!$A$"&amp;MATCH($J2071,SorP!$B$1:$B$6230,0))))</f>
        <v/>
      </c>
      <c r="U2071" s="238"/>
      <c r="V2071" s="270" t="e">
        <f>IF(C2071="",NA(),MATCH($B2071&amp;$C2071,'Smelter Look-up'!$J:$J,0))</f>
        <v>#N/A</v>
      </c>
      <c r="W2071" s="271"/>
      <c r="X2071" s="271">
        <f t="shared" ca="1" si="226"/>
        <v>0</v>
      </c>
      <c r="Y2071" s="271"/>
      <c r="Z2071" s="271"/>
      <c r="AB2071" s="273" t="str">
        <f t="shared" si="227"/>
        <v/>
      </c>
    </row>
    <row r="2072" spans="1:28" s="272" customFormat="1" ht="20">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225"/>
        <v/>
      </c>
      <c r="T2072" s="222" t="str">
        <f ca="1">IF(B2072="","",IF(ISERROR(MATCH($J2072,SorP!$B$1:$B$6230,0)),"",INDIRECT("'SorP'!$A$"&amp;MATCH($J2072,SorP!$B$1:$B$6230,0))))</f>
        <v/>
      </c>
      <c r="U2072" s="238"/>
      <c r="V2072" s="270" t="e">
        <f>IF(C2072="",NA(),MATCH($B2072&amp;$C2072,'Smelter Look-up'!$J:$J,0))</f>
        <v>#N/A</v>
      </c>
      <c r="W2072" s="271"/>
      <c r="X2072" s="271">
        <f t="shared" ca="1" si="226"/>
        <v>0</v>
      </c>
      <c r="Y2072" s="271"/>
      <c r="Z2072" s="271"/>
      <c r="AB2072" s="273" t="str">
        <f t="shared" si="227"/>
        <v/>
      </c>
    </row>
    <row r="2073" spans="1:28" s="272" customFormat="1" ht="20">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225"/>
        <v/>
      </c>
      <c r="T2073" s="222" t="str">
        <f ca="1">IF(B2073="","",IF(ISERROR(MATCH($J2073,SorP!$B$1:$B$6230,0)),"",INDIRECT("'SorP'!$A$"&amp;MATCH($J2073,SorP!$B$1:$B$6230,0))))</f>
        <v/>
      </c>
      <c r="U2073" s="238"/>
      <c r="V2073" s="270" t="e">
        <f>IF(C2073="",NA(),MATCH($B2073&amp;$C2073,'Smelter Look-up'!$J:$J,0))</f>
        <v>#N/A</v>
      </c>
      <c r="W2073" s="271"/>
      <c r="X2073" s="271">
        <f t="shared" ca="1" si="226"/>
        <v>0</v>
      </c>
      <c r="Y2073" s="271"/>
      <c r="Z2073" s="271"/>
      <c r="AB2073" s="273" t="str">
        <f t="shared" si="227"/>
        <v/>
      </c>
    </row>
    <row r="2074" spans="1:28" s="272" customFormat="1" ht="20">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225"/>
        <v/>
      </c>
      <c r="T2074" s="222" t="str">
        <f ca="1">IF(B2074="","",IF(ISERROR(MATCH($J2074,SorP!$B$1:$B$6230,0)),"",INDIRECT("'SorP'!$A$"&amp;MATCH($J2074,SorP!$B$1:$B$6230,0))))</f>
        <v/>
      </c>
      <c r="U2074" s="238"/>
      <c r="V2074" s="270" t="e">
        <f>IF(C2074="",NA(),MATCH($B2074&amp;$C2074,'Smelter Look-up'!$J:$J,0))</f>
        <v>#N/A</v>
      </c>
      <c r="W2074" s="271"/>
      <c r="X2074" s="271">
        <f t="shared" ca="1" si="226"/>
        <v>0</v>
      </c>
      <c r="Y2074" s="271"/>
      <c r="Z2074" s="271"/>
      <c r="AB2074" s="273" t="str">
        <f t="shared" si="227"/>
        <v/>
      </c>
    </row>
    <row r="2075" spans="1:28" s="272" customFormat="1" ht="20">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ref="S2075:S2105" ca="1" si="228">IF(B2075="","",IF(ISERROR(MATCH($E2075,CL,0)),"Unknown",INDIRECT("'C'!$A$"&amp;MATCH($E2075,CL,0)+1)))</f>
        <v/>
      </c>
      <c r="T2075" s="222" t="str">
        <f ca="1">IF(B2075="","",IF(ISERROR(MATCH($J2075,SorP!$B$1:$B$6230,0)),"",INDIRECT("'SorP'!$A$"&amp;MATCH($J2075,SorP!$B$1:$B$6230,0))))</f>
        <v/>
      </c>
      <c r="U2075" s="238"/>
      <c r="V2075" s="270" t="e">
        <f>IF(C2075="",NA(),MATCH($B2075&amp;$C2075,'Smelter Look-up'!$J:$J,0))</f>
        <v>#N/A</v>
      </c>
      <c r="W2075" s="271"/>
      <c r="X2075" s="271">
        <f t="shared" ref="X2075:X2105" ca="1" si="229">IF(AND(C2075="Smelter not listed",OR(LEN(D2075)=0,LEN(E2075)=0)),1,0)</f>
        <v>0</v>
      </c>
      <c r="Y2075" s="271"/>
      <c r="Z2075" s="271"/>
      <c r="AB2075" s="273" t="str">
        <f t="shared" ref="AB2075:AB2105" si="230">B2075&amp;C2075</f>
        <v/>
      </c>
    </row>
    <row r="2076" spans="1:28" s="272" customFormat="1" ht="20">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ca="1" si="228"/>
        <v/>
      </c>
      <c r="T2076" s="222" t="str">
        <f ca="1">IF(B2076="","",IF(ISERROR(MATCH($J2076,SorP!$B$1:$B$6230,0)),"",INDIRECT("'SorP'!$A$"&amp;MATCH($J2076,SorP!$B$1:$B$6230,0))))</f>
        <v/>
      </c>
      <c r="U2076" s="238"/>
      <c r="V2076" s="270" t="e">
        <f>IF(C2076="",NA(),MATCH($B2076&amp;$C2076,'Smelter Look-up'!$J:$J,0))</f>
        <v>#N/A</v>
      </c>
      <c r="W2076" s="271"/>
      <c r="X2076" s="271">
        <f t="shared" ca="1" si="229"/>
        <v>0</v>
      </c>
      <c r="Y2076" s="271"/>
      <c r="Z2076" s="271"/>
      <c r="AB2076" s="273" t="str">
        <f t="shared" si="230"/>
        <v/>
      </c>
    </row>
    <row r="2077" spans="1:28" s="272" customFormat="1" ht="20">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228"/>
        <v/>
      </c>
      <c r="T2077" s="222" t="str">
        <f ca="1">IF(B2077="","",IF(ISERROR(MATCH($J2077,SorP!$B$1:$B$6230,0)),"",INDIRECT("'SorP'!$A$"&amp;MATCH($J2077,SorP!$B$1:$B$6230,0))))</f>
        <v/>
      </c>
      <c r="U2077" s="238"/>
      <c r="V2077" s="270" t="e">
        <f>IF(C2077="",NA(),MATCH($B2077&amp;$C2077,'Smelter Look-up'!$J:$J,0))</f>
        <v>#N/A</v>
      </c>
      <c r="W2077" s="271"/>
      <c r="X2077" s="271">
        <f t="shared" ca="1" si="229"/>
        <v>0</v>
      </c>
      <c r="Y2077" s="271"/>
      <c r="Z2077" s="271"/>
      <c r="AB2077" s="273" t="str">
        <f t="shared" si="230"/>
        <v/>
      </c>
    </row>
    <row r="2078" spans="1:28" s="272" customFormat="1" ht="20">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228"/>
        <v/>
      </c>
      <c r="T2078" s="222" t="str">
        <f ca="1">IF(B2078="","",IF(ISERROR(MATCH($J2078,SorP!$B$1:$B$6230,0)),"",INDIRECT("'SorP'!$A$"&amp;MATCH($J2078,SorP!$B$1:$B$6230,0))))</f>
        <v/>
      </c>
      <c r="U2078" s="238"/>
      <c r="V2078" s="270" t="e">
        <f>IF(C2078="",NA(),MATCH($B2078&amp;$C2078,'Smelter Look-up'!$J:$J,0))</f>
        <v>#N/A</v>
      </c>
      <c r="W2078" s="271"/>
      <c r="X2078" s="271">
        <f t="shared" ca="1" si="229"/>
        <v>0</v>
      </c>
      <c r="Y2078" s="271"/>
      <c r="Z2078" s="271"/>
      <c r="AB2078" s="273" t="str">
        <f t="shared" si="230"/>
        <v/>
      </c>
    </row>
    <row r="2079" spans="1:28" s="272" customFormat="1" ht="20">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228"/>
        <v/>
      </c>
      <c r="T2079" s="222" t="str">
        <f ca="1">IF(B2079="","",IF(ISERROR(MATCH($J2079,SorP!$B$1:$B$6230,0)),"",INDIRECT("'SorP'!$A$"&amp;MATCH($J2079,SorP!$B$1:$B$6230,0))))</f>
        <v/>
      </c>
      <c r="U2079" s="238"/>
      <c r="V2079" s="270" t="e">
        <f>IF(C2079="",NA(),MATCH($B2079&amp;$C2079,'Smelter Look-up'!$J:$J,0))</f>
        <v>#N/A</v>
      </c>
      <c r="W2079" s="271"/>
      <c r="X2079" s="271">
        <f t="shared" ca="1" si="229"/>
        <v>0</v>
      </c>
      <c r="Y2079" s="271"/>
      <c r="Z2079" s="271"/>
      <c r="AB2079" s="273" t="str">
        <f t="shared" si="230"/>
        <v/>
      </c>
    </row>
    <row r="2080" spans="1:28" s="272" customFormat="1" ht="20">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228"/>
        <v/>
      </c>
      <c r="T2080" s="222" t="str">
        <f ca="1">IF(B2080="","",IF(ISERROR(MATCH($J2080,SorP!$B$1:$B$6230,0)),"",INDIRECT("'SorP'!$A$"&amp;MATCH($J2080,SorP!$B$1:$B$6230,0))))</f>
        <v/>
      </c>
      <c r="U2080" s="238"/>
      <c r="V2080" s="270" t="e">
        <f>IF(C2080="",NA(),MATCH($B2080&amp;$C2080,'Smelter Look-up'!$J:$J,0))</f>
        <v>#N/A</v>
      </c>
      <c r="W2080" s="271"/>
      <c r="X2080" s="271">
        <f t="shared" ca="1" si="229"/>
        <v>0</v>
      </c>
      <c r="Y2080" s="271"/>
      <c r="Z2080" s="271"/>
      <c r="AB2080" s="273" t="str">
        <f t="shared" si="230"/>
        <v/>
      </c>
    </row>
    <row r="2081" spans="1:28" s="272" customFormat="1" ht="20">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228"/>
        <v/>
      </c>
      <c r="T2081" s="222" t="str">
        <f ca="1">IF(B2081="","",IF(ISERROR(MATCH($J2081,SorP!$B$1:$B$6230,0)),"",INDIRECT("'SorP'!$A$"&amp;MATCH($J2081,SorP!$B$1:$B$6230,0))))</f>
        <v/>
      </c>
      <c r="U2081" s="238"/>
      <c r="V2081" s="270" t="e">
        <f>IF(C2081="",NA(),MATCH($B2081&amp;$C2081,'Smelter Look-up'!$J:$J,0))</f>
        <v>#N/A</v>
      </c>
      <c r="W2081" s="271"/>
      <c r="X2081" s="271">
        <f t="shared" ca="1" si="229"/>
        <v>0</v>
      </c>
      <c r="Y2081" s="271"/>
      <c r="Z2081" s="271"/>
      <c r="AB2081" s="273" t="str">
        <f t="shared" si="230"/>
        <v/>
      </c>
    </row>
    <row r="2082" spans="1:28" s="272" customFormat="1" ht="20">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228"/>
        <v/>
      </c>
      <c r="T2082" s="222" t="str">
        <f ca="1">IF(B2082="","",IF(ISERROR(MATCH($J2082,SorP!$B$1:$B$6230,0)),"",INDIRECT("'SorP'!$A$"&amp;MATCH($J2082,SorP!$B$1:$B$6230,0))))</f>
        <v/>
      </c>
      <c r="U2082" s="238"/>
      <c r="V2082" s="270" t="e">
        <f>IF(C2082="",NA(),MATCH($B2082&amp;$C2082,'Smelter Look-up'!$J:$J,0))</f>
        <v>#N/A</v>
      </c>
      <c r="W2082" s="271"/>
      <c r="X2082" s="271">
        <f t="shared" ca="1" si="229"/>
        <v>0</v>
      </c>
      <c r="Y2082" s="271"/>
      <c r="Z2082" s="271"/>
      <c r="AB2082" s="273" t="str">
        <f t="shared" si="230"/>
        <v/>
      </c>
    </row>
    <row r="2083" spans="1:28" s="272" customFormat="1" ht="20">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228"/>
        <v/>
      </c>
      <c r="T2083" s="222" t="str">
        <f ca="1">IF(B2083="","",IF(ISERROR(MATCH($J2083,SorP!$B$1:$B$6230,0)),"",INDIRECT("'SorP'!$A$"&amp;MATCH($J2083,SorP!$B$1:$B$6230,0))))</f>
        <v/>
      </c>
      <c r="U2083" s="238"/>
      <c r="V2083" s="270" t="e">
        <f>IF(C2083="",NA(),MATCH($B2083&amp;$C2083,'Smelter Look-up'!$J:$J,0))</f>
        <v>#N/A</v>
      </c>
      <c r="W2083" s="271"/>
      <c r="X2083" s="271">
        <f t="shared" ca="1" si="229"/>
        <v>0</v>
      </c>
      <c r="Y2083" s="271"/>
      <c r="Z2083" s="271"/>
      <c r="AB2083" s="273" t="str">
        <f t="shared" si="230"/>
        <v/>
      </c>
    </row>
    <row r="2084" spans="1:28" s="272" customFormat="1" ht="20">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228"/>
        <v/>
      </c>
      <c r="T2084" s="222" t="str">
        <f ca="1">IF(B2084="","",IF(ISERROR(MATCH($J2084,SorP!$B$1:$B$6230,0)),"",INDIRECT("'SorP'!$A$"&amp;MATCH($J2084,SorP!$B$1:$B$6230,0))))</f>
        <v/>
      </c>
      <c r="U2084" s="238"/>
      <c r="V2084" s="270" t="e">
        <f>IF(C2084="",NA(),MATCH($B2084&amp;$C2084,'Smelter Look-up'!$J:$J,0))</f>
        <v>#N/A</v>
      </c>
      <c r="W2084" s="271"/>
      <c r="X2084" s="271">
        <f t="shared" ca="1" si="229"/>
        <v>0</v>
      </c>
      <c r="Y2084" s="271"/>
      <c r="Z2084" s="271"/>
      <c r="AB2084" s="273" t="str">
        <f t="shared" si="230"/>
        <v/>
      </c>
    </row>
    <row r="2085" spans="1:28" s="272" customFormat="1" ht="20">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228"/>
        <v/>
      </c>
      <c r="T2085" s="222" t="str">
        <f ca="1">IF(B2085="","",IF(ISERROR(MATCH($J2085,SorP!$B$1:$B$6230,0)),"",INDIRECT("'SorP'!$A$"&amp;MATCH($J2085,SorP!$B$1:$B$6230,0))))</f>
        <v/>
      </c>
      <c r="U2085" s="238"/>
      <c r="V2085" s="270" t="e">
        <f>IF(C2085="",NA(),MATCH($B2085&amp;$C2085,'Smelter Look-up'!$J:$J,0))</f>
        <v>#N/A</v>
      </c>
      <c r="W2085" s="271"/>
      <c r="X2085" s="271">
        <f t="shared" ca="1" si="229"/>
        <v>0</v>
      </c>
      <c r="Y2085" s="271"/>
      <c r="Z2085" s="271"/>
      <c r="AB2085" s="273" t="str">
        <f t="shared" si="230"/>
        <v/>
      </c>
    </row>
    <row r="2086" spans="1:28" s="272" customFormat="1" ht="20">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228"/>
        <v/>
      </c>
      <c r="T2086" s="222" t="str">
        <f ca="1">IF(B2086="","",IF(ISERROR(MATCH($J2086,SorP!$B$1:$B$6230,0)),"",INDIRECT("'SorP'!$A$"&amp;MATCH($J2086,SorP!$B$1:$B$6230,0))))</f>
        <v/>
      </c>
      <c r="U2086" s="238"/>
      <c r="V2086" s="270" t="e">
        <f>IF(C2086="",NA(),MATCH($B2086&amp;$C2086,'Smelter Look-up'!$J:$J,0))</f>
        <v>#N/A</v>
      </c>
      <c r="W2086" s="271"/>
      <c r="X2086" s="271">
        <f t="shared" ca="1" si="229"/>
        <v>0</v>
      </c>
      <c r="Y2086" s="271"/>
      <c r="Z2086" s="271"/>
      <c r="AB2086" s="273" t="str">
        <f t="shared" si="230"/>
        <v/>
      </c>
    </row>
    <row r="2087" spans="1:28" s="272" customFormat="1" ht="20">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228"/>
        <v/>
      </c>
      <c r="T2087" s="222" t="str">
        <f ca="1">IF(B2087="","",IF(ISERROR(MATCH($J2087,SorP!$B$1:$B$6230,0)),"",INDIRECT("'SorP'!$A$"&amp;MATCH($J2087,SorP!$B$1:$B$6230,0))))</f>
        <v/>
      </c>
      <c r="U2087" s="238"/>
      <c r="V2087" s="270" t="e">
        <f>IF(C2087="",NA(),MATCH($B2087&amp;$C2087,'Smelter Look-up'!$J:$J,0))</f>
        <v>#N/A</v>
      </c>
      <c r="W2087" s="271"/>
      <c r="X2087" s="271">
        <f t="shared" ca="1" si="229"/>
        <v>0</v>
      </c>
      <c r="Y2087" s="271"/>
      <c r="Z2087" s="271"/>
      <c r="AB2087" s="273" t="str">
        <f t="shared" si="230"/>
        <v/>
      </c>
    </row>
    <row r="2088" spans="1:28" s="272" customFormat="1" ht="20">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228"/>
        <v/>
      </c>
      <c r="T2088" s="222" t="str">
        <f ca="1">IF(B2088="","",IF(ISERROR(MATCH($J2088,SorP!$B$1:$B$6230,0)),"",INDIRECT("'SorP'!$A$"&amp;MATCH($J2088,SorP!$B$1:$B$6230,0))))</f>
        <v/>
      </c>
      <c r="U2088" s="238"/>
      <c r="V2088" s="270" t="e">
        <f>IF(C2088="",NA(),MATCH($B2088&amp;$C2088,'Smelter Look-up'!$J:$J,0))</f>
        <v>#N/A</v>
      </c>
      <c r="W2088" s="271"/>
      <c r="X2088" s="271">
        <f t="shared" ca="1" si="229"/>
        <v>0</v>
      </c>
      <c r="Y2088" s="271"/>
      <c r="Z2088" s="271"/>
      <c r="AB2088" s="273" t="str">
        <f t="shared" si="230"/>
        <v/>
      </c>
    </row>
    <row r="2089" spans="1:28" s="272" customFormat="1" ht="20">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228"/>
        <v/>
      </c>
      <c r="T2089" s="222" t="str">
        <f ca="1">IF(B2089="","",IF(ISERROR(MATCH($J2089,SorP!$B$1:$B$6230,0)),"",INDIRECT("'SorP'!$A$"&amp;MATCH($J2089,SorP!$B$1:$B$6230,0))))</f>
        <v/>
      </c>
      <c r="U2089" s="238"/>
      <c r="V2089" s="270" t="e">
        <f>IF(C2089="",NA(),MATCH($B2089&amp;$C2089,'Smelter Look-up'!$J:$J,0))</f>
        <v>#N/A</v>
      </c>
      <c r="W2089" s="271"/>
      <c r="X2089" s="271">
        <f t="shared" ca="1" si="229"/>
        <v>0</v>
      </c>
      <c r="Y2089" s="271"/>
      <c r="Z2089" s="271"/>
      <c r="AB2089" s="273" t="str">
        <f t="shared" si="230"/>
        <v/>
      </c>
    </row>
    <row r="2090" spans="1:28" s="272" customFormat="1" ht="20">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228"/>
        <v/>
      </c>
      <c r="T2090" s="222" t="str">
        <f ca="1">IF(B2090="","",IF(ISERROR(MATCH($J2090,SorP!$B$1:$B$6230,0)),"",INDIRECT("'SorP'!$A$"&amp;MATCH($J2090,SorP!$B$1:$B$6230,0))))</f>
        <v/>
      </c>
      <c r="U2090" s="238"/>
      <c r="V2090" s="270" t="e">
        <f>IF(C2090="",NA(),MATCH($B2090&amp;$C2090,'Smelter Look-up'!$J:$J,0))</f>
        <v>#N/A</v>
      </c>
      <c r="W2090" s="271"/>
      <c r="X2090" s="271">
        <f t="shared" ca="1" si="229"/>
        <v>0</v>
      </c>
      <c r="Y2090" s="271"/>
      <c r="Z2090" s="271"/>
      <c r="AB2090" s="273" t="str">
        <f t="shared" si="230"/>
        <v/>
      </c>
    </row>
    <row r="2091" spans="1:28" s="272" customFormat="1" ht="20">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228"/>
        <v/>
      </c>
      <c r="T2091" s="222" t="str">
        <f ca="1">IF(B2091="","",IF(ISERROR(MATCH($J2091,SorP!$B$1:$B$6230,0)),"",INDIRECT("'SorP'!$A$"&amp;MATCH($J2091,SorP!$B$1:$B$6230,0))))</f>
        <v/>
      </c>
      <c r="U2091" s="238"/>
      <c r="V2091" s="270" t="e">
        <f>IF(C2091="",NA(),MATCH($B2091&amp;$C2091,'Smelter Look-up'!$J:$J,0))</f>
        <v>#N/A</v>
      </c>
      <c r="W2091" s="271"/>
      <c r="X2091" s="271">
        <f t="shared" ca="1" si="229"/>
        <v>0</v>
      </c>
      <c r="Y2091" s="271"/>
      <c r="Z2091" s="271"/>
      <c r="AB2091" s="273" t="str">
        <f t="shared" si="230"/>
        <v/>
      </c>
    </row>
    <row r="2092" spans="1:28" s="272" customFormat="1" ht="20">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228"/>
        <v/>
      </c>
      <c r="T2092" s="222" t="str">
        <f ca="1">IF(B2092="","",IF(ISERROR(MATCH($J2092,SorP!$B$1:$B$6230,0)),"",INDIRECT("'SorP'!$A$"&amp;MATCH($J2092,SorP!$B$1:$B$6230,0))))</f>
        <v/>
      </c>
      <c r="U2092" s="238"/>
      <c r="V2092" s="270" t="e">
        <f>IF(C2092="",NA(),MATCH($B2092&amp;$C2092,'Smelter Look-up'!$J:$J,0))</f>
        <v>#N/A</v>
      </c>
      <c r="W2092" s="271"/>
      <c r="X2092" s="271">
        <f t="shared" ca="1" si="229"/>
        <v>0</v>
      </c>
      <c r="Y2092" s="271"/>
      <c r="Z2092" s="271"/>
      <c r="AB2092" s="273" t="str">
        <f t="shared" si="230"/>
        <v/>
      </c>
    </row>
    <row r="2093" spans="1:28" s="272" customFormat="1" ht="20">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228"/>
        <v/>
      </c>
      <c r="T2093" s="222" t="str">
        <f ca="1">IF(B2093="","",IF(ISERROR(MATCH($J2093,SorP!$B$1:$B$6230,0)),"",INDIRECT("'SorP'!$A$"&amp;MATCH($J2093,SorP!$B$1:$B$6230,0))))</f>
        <v/>
      </c>
      <c r="U2093" s="238"/>
      <c r="V2093" s="270" t="e">
        <f>IF(C2093="",NA(),MATCH($B2093&amp;$C2093,'Smelter Look-up'!$J:$J,0))</f>
        <v>#N/A</v>
      </c>
      <c r="W2093" s="271"/>
      <c r="X2093" s="271">
        <f t="shared" ca="1" si="229"/>
        <v>0</v>
      </c>
      <c r="Y2093" s="271"/>
      <c r="Z2093" s="271"/>
      <c r="AB2093" s="273" t="str">
        <f t="shared" si="230"/>
        <v/>
      </c>
    </row>
    <row r="2094" spans="1:28" s="272" customFormat="1" ht="20">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228"/>
        <v/>
      </c>
      <c r="T2094" s="222" t="str">
        <f ca="1">IF(B2094="","",IF(ISERROR(MATCH($J2094,SorP!$B$1:$B$6230,0)),"",INDIRECT("'SorP'!$A$"&amp;MATCH($J2094,SorP!$B$1:$B$6230,0))))</f>
        <v/>
      </c>
      <c r="U2094" s="238"/>
      <c r="V2094" s="270" t="e">
        <f>IF(C2094="",NA(),MATCH($B2094&amp;$C2094,'Smelter Look-up'!$J:$J,0))</f>
        <v>#N/A</v>
      </c>
      <c r="W2094" s="271"/>
      <c r="X2094" s="271">
        <f t="shared" ca="1" si="229"/>
        <v>0</v>
      </c>
      <c r="Y2094" s="271"/>
      <c r="Z2094" s="271"/>
      <c r="AB2094" s="273" t="str">
        <f t="shared" si="230"/>
        <v/>
      </c>
    </row>
    <row r="2095" spans="1:28" s="272" customFormat="1" ht="20">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228"/>
        <v/>
      </c>
      <c r="T2095" s="222" t="str">
        <f ca="1">IF(B2095="","",IF(ISERROR(MATCH($J2095,SorP!$B$1:$B$6230,0)),"",INDIRECT("'SorP'!$A$"&amp;MATCH($J2095,SorP!$B$1:$B$6230,0))))</f>
        <v/>
      </c>
      <c r="U2095" s="238"/>
      <c r="V2095" s="270" t="e">
        <f>IF(C2095="",NA(),MATCH($B2095&amp;$C2095,'Smelter Look-up'!$J:$J,0))</f>
        <v>#N/A</v>
      </c>
      <c r="W2095" s="271"/>
      <c r="X2095" s="271">
        <f t="shared" ca="1" si="229"/>
        <v>0</v>
      </c>
      <c r="Y2095" s="271"/>
      <c r="Z2095" s="271"/>
      <c r="AB2095" s="273" t="str">
        <f t="shared" si="230"/>
        <v/>
      </c>
    </row>
    <row r="2096" spans="1:28" s="272" customFormat="1" ht="20">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228"/>
        <v/>
      </c>
      <c r="T2096" s="222" t="str">
        <f ca="1">IF(B2096="","",IF(ISERROR(MATCH($J2096,SorP!$B$1:$B$6230,0)),"",INDIRECT("'SorP'!$A$"&amp;MATCH($J2096,SorP!$B$1:$B$6230,0))))</f>
        <v/>
      </c>
      <c r="U2096" s="238"/>
      <c r="V2096" s="270" t="e">
        <f>IF(C2096="",NA(),MATCH($B2096&amp;$C2096,'Smelter Look-up'!$J:$J,0))</f>
        <v>#N/A</v>
      </c>
      <c r="W2096" s="271"/>
      <c r="X2096" s="271">
        <f t="shared" ca="1" si="229"/>
        <v>0</v>
      </c>
      <c r="Y2096" s="271"/>
      <c r="Z2096" s="271"/>
      <c r="AB2096" s="273" t="str">
        <f t="shared" si="230"/>
        <v/>
      </c>
    </row>
    <row r="2097" spans="1:28" s="272" customFormat="1" ht="20">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228"/>
        <v/>
      </c>
      <c r="T2097" s="222" t="str">
        <f ca="1">IF(B2097="","",IF(ISERROR(MATCH($J2097,SorP!$B$1:$B$6230,0)),"",INDIRECT("'SorP'!$A$"&amp;MATCH($J2097,SorP!$B$1:$B$6230,0))))</f>
        <v/>
      </c>
      <c r="U2097" s="238"/>
      <c r="V2097" s="270" t="e">
        <f>IF(C2097="",NA(),MATCH($B2097&amp;$C2097,'Smelter Look-up'!$J:$J,0))</f>
        <v>#N/A</v>
      </c>
      <c r="W2097" s="271"/>
      <c r="X2097" s="271">
        <f t="shared" ca="1" si="229"/>
        <v>0</v>
      </c>
      <c r="Y2097" s="271"/>
      <c r="Z2097" s="271"/>
      <c r="AB2097" s="273" t="str">
        <f t="shared" si="230"/>
        <v/>
      </c>
    </row>
    <row r="2098" spans="1:28" s="272" customFormat="1" ht="20">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228"/>
        <v/>
      </c>
      <c r="T2098" s="222" t="str">
        <f ca="1">IF(B2098="","",IF(ISERROR(MATCH($J2098,SorP!$B$1:$B$6230,0)),"",INDIRECT("'SorP'!$A$"&amp;MATCH($J2098,SorP!$B$1:$B$6230,0))))</f>
        <v/>
      </c>
      <c r="U2098" s="238"/>
      <c r="V2098" s="270" t="e">
        <f>IF(C2098="",NA(),MATCH($B2098&amp;$C2098,'Smelter Look-up'!$J:$J,0))</f>
        <v>#N/A</v>
      </c>
      <c r="W2098" s="271"/>
      <c r="X2098" s="271">
        <f t="shared" ca="1" si="229"/>
        <v>0</v>
      </c>
      <c r="Y2098" s="271"/>
      <c r="Z2098" s="271"/>
      <c r="AB2098" s="273" t="str">
        <f t="shared" si="230"/>
        <v/>
      </c>
    </row>
    <row r="2099" spans="1:28" s="272" customFormat="1" ht="20">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228"/>
        <v/>
      </c>
      <c r="T2099" s="222" t="str">
        <f ca="1">IF(B2099="","",IF(ISERROR(MATCH($J2099,SorP!$B$1:$B$6230,0)),"",INDIRECT("'SorP'!$A$"&amp;MATCH($J2099,SorP!$B$1:$B$6230,0))))</f>
        <v/>
      </c>
      <c r="U2099" s="238"/>
      <c r="V2099" s="270" t="e">
        <f>IF(C2099="",NA(),MATCH($B2099&amp;$C2099,'Smelter Look-up'!$J:$J,0))</f>
        <v>#N/A</v>
      </c>
      <c r="W2099" s="271"/>
      <c r="X2099" s="271">
        <f t="shared" ca="1" si="229"/>
        <v>0</v>
      </c>
      <c r="Y2099" s="271"/>
      <c r="Z2099" s="271"/>
      <c r="AB2099" s="273" t="str">
        <f t="shared" si="230"/>
        <v/>
      </c>
    </row>
    <row r="2100" spans="1:28" s="272" customFormat="1" ht="20">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228"/>
        <v/>
      </c>
      <c r="T2100" s="222" t="str">
        <f ca="1">IF(B2100="","",IF(ISERROR(MATCH($J2100,SorP!$B$1:$B$6230,0)),"",INDIRECT("'SorP'!$A$"&amp;MATCH($J2100,SorP!$B$1:$B$6230,0))))</f>
        <v/>
      </c>
      <c r="U2100" s="238"/>
      <c r="V2100" s="270" t="e">
        <f>IF(C2100="",NA(),MATCH($B2100&amp;$C2100,'Smelter Look-up'!$J:$J,0))</f>
        <v>#N/A</v>
      </c>
      <c r="W2100" s="271"/>
      <c r="X2100" s="271">
        <f t="shared" ca="1" si="229"/>
        <v>0</v>
      </c>
      <c r="Y2100" s="271"/>
      <c r="Z2100" s="271"/>
      <c r="AB2100" s="273" t="str">
        <f t="shared" si="230"/>
        <v/>
      </c>
    </row>
    <row r="2101" spans="1:28" s="272" customFormat="1" ht="20">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228"/>
        <v/>
      </c>
      <c r="T2101" s="222" t="str">
        <f ca="1">IF(B2101="","",IF(ISERROR(MATCH($J2101,SorP!$B$1:$B$6230,0)),"",INDIRECT("'SorP'!$A$"&amp;MATCH($J2101,SorP!$B$1:$B$6230,0))))</f>
        <v/>
      </c>
      <c r="U2101" s="238"/>
      <c r="V2101" s="270" t="e">
        <f>IF(C2101="",NA(),MATCH($B2101&amp;$C2101,'Smelter Look-up'!$J:$J,0))</f>
        <v>#N/A</v>
      </c>
      <c r="W2101" s="271"/>
      <c r="X2101" s="271">
        <f t="shared" ca="1" si="229"/>
        <v>0</v>
      </c>
      <c r="Y2101" s="271"/>
      <c r="Z2101" s="271"/>
      <c r="AB2101" s="273" t="str">
        <f t="shared" si="230"/>
        <v/>
      </c>
    </row>
    <row r="2102" spans="1:28" s="272" customFormat="1" ht="20">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228"/>
        <v/>
      </c>
      <c r="T2102" s="222" t="str">
        <f ca="1">IF(B2102="","",IF(ISERROR(MATCH($J2102,SorP!$B$1:$B$6230,0)),"",INDIRECT("'SorP'!$A$"&amp;MATCH($J2102,SorP!$B$1:$B$6230,0))))</f>
        <v/>
      </c>
      <c r="U2102" s="238"/>
      <c r="V2102" s="270" t="e">
        <f>IF(C2102="",NA(),MATCH($B2102&amp;$C2102,'Smelter Look-up'!$J:$J,0))</f>
        <v>#N/A</v>
      </c>
      <c r="W2102" s="271"/>
      <c r="X2102" s="271">
        <f t="shared" ca="1" si="229"/>
        <v>0</v>
      </c>
      <c r="Y2102" s="271"/>
      <c r="Z2102" s="271"/>
      <c r="AB2102" s="273" t="str">
        <f t="shared" si="230"/>
        <v/>
      </c>
    </row>
    <row r="2103" spans="1:28" s="272" customFormat="1" ht="20">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228"/>
        <v/>
      </c>
      <c r="T2103" s="222" t="str">
        <f ca="1">IF(B2103="","",IF(ISERROR(MATCH($J2103,SorP!$B$1:$B$6230,0)),"",INDIRECT("'SorP'!$A$"&amp;MATCH($J2103,SorP!$B$1:$B$6230,0))))</f>
        <v/>
      </c>
      <c r="U2103" s="238"/>
      <c r="V2103" s="270" t="e">
        <f>IF(C2103="",NA(),MATCH($B2103&amp;$C2103,'Smelter Look-up'!$J:$J,0))</f>
        <v>#N/A</v>
      </c>
      <c r="W2103" s="271"/>
      <c r="X2103" s="271">
        <f t="shared" ca="1" si="229"/>
        <v>0</v>
      </c>
      <c r="Y2103" s="271"/>
      <c r="Z2103" s="271"/>
      <c r="AB2103" s="273" t="str">
        <f t="shared" si="230"/>
        <v/>
      </c>
    </row>
    <row r="2104" spans="1:28" s="272" customFormat="1" ht="20">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228"/>
        <v/>
      </c>
      <c r="T2104" s="222" t="str">
        <f ca="1">IF(B2104="","",IF(ISERROR(MATCH($J2104,SorP!$B$1:$B$6230,0)),"",INDIRECT("'SorP'!$A$"&amp;MATCH($J2104,SorP!$B$1:$B$6230,0))))</f>
        <v/>
      </c>
      <c r="U2104" s="238"/>
      <c r="V2104" s="270" t="e">
        <f>IF(C2104="",NA(),MATCH($B2104&amp;$C2104,'Smelter Look-up'!$J:$J,0))</f>
        <v>#N/A</v>
      </c>
      <c r="W2104" s="271"/>
      <c r="X2104" s="271">
        <f t="shared" ca="1" si="229"/>
        <v>0</v>
      </c>
      <c r="Y2104" s="271"/>
      <c r="Z2104" s="271"/>
      <c r="AB2104" s="273" t="str">
        <f t="shared" si="230"/>
        <v/>
      </c>
    </row>
    <row r="2105" spans="1:28" s="272" customFormat="1" ht="20">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228"/>
        <v/>
      </c>
      <c r="T2105" s="222" t="str">
        <f ca="1">IF(B2105="","",IF(ISERROR(MATCH($J2105,SorP!$B$1:$B$6230,0)),"",INDIRECT("'SorP'!$A$"&amp;MATCH($J2105,SorP!$B$1:$B$6230,0))))</f>
        <v/>
      </c>
      <c r="U2105" s="238"/>
      <c r="V2105" s="270" t="e">
        <f>IF(C2105="",NA(),MATCH($B2105&amp;$C2105,'Smelter Look-up'!$J:$J,0))</f>
        <v>#N/A</v>
      </c>
      <c r="W2105" s="271"/>
      <c r="X2105" s="271">
        <f t="shared" ca="1" si="229"/>
        <v>0</v>
      </c>
      <c r="Y2105" s="271"/>
      <c r="Z2105" s="271"/>
      <c r="AB2105" s="273" t="str">
        <f t="shared" si="230"/>
        <v/>
      </c>
    </row>
    <row r="2106" spans="1:28" s="272" customFormat="1" ht="20">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ref="S2106" ca="1" si="231">IF(B2106="","",IF(ISERROR(MATCH($E2106,CL,0)),"Unknown",INDIRECT("'C'!$A$"&amp;MATCH($E2106,CL,0)+1)))</f>
        <v/>
      </c>
      <c r="T2106" s="222" t="str">
        <f ca="1">IF(B2106="","",IF(ISERROR(MATCH($J2106,SorP!$B$1:$B$6230,0)),"",INDIRECT("'SorP'!$A$"&amp;MATCH($J2106,SorP!$B$1:$B$6230,0))))</f>
        <v/>
      </c>
      <c r="U2106" s="238"/>
      <c r="V2106" s="270" t="e">
        <f>IF(C2106="",NA(),MATCH($B2106&amp;$C2106,'Smelter Look-up'!$J:$J,0))</f>
        <v>#N/A</v>
      </c>
      <c r="W2106" s="271"/>
      <c r="X2106" s="271">
        <f t="shared" ref="X2106" ca="1" si="232">IF(AND(C2106="Smelter not listed",OR(LEN(D2106)=0,LEN(E2106)=0)),1,0)</f>
        <v>0</v>
      </c>
      <c r="Y2106" s="271"/>
      <c r="Z2106" s="271"/>
      <c r="AB2106" s="273" t="str">
        <f t="shared" ref="AB2106" si="233">B2106&amp;C2106</f>
        <v/>
      </c>
    </row>
    <row r="2107" spans="1:28" s="272" customFormat="1" ht="20">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ref="S2107:S2138" ca="1" si="234">IF(B2107="","",IF(ISERROR(MATCH($E2107,CL,0)),"Unknown",INDIRECT("'C'!$A$"&amp;MATCH($E2107,CL,0)+1)))</f>
        <v/>
      </c>
      <c r="T2107" s="222" t="str">
        <f ca="1">IF(B2107="","",IF(ISERROR(MATCH($J2107,SorP!$B$1:$B$6230,0)),"",INDIRECT("'SorP'!$A$"&amp;MATCH($J2107,SorP!$B$1:$B$6230,0))))</f>
        <v/>
      </c>
      <c r="U2107" s="238"/>
      <c r="V2107" s="270" t="e">
        <f>IF(C2107="",NA(),MATCH($B2107&amp;$C2107,'Smelter Look-up'!$J:$J,0))</f>
        <v>#N/A</v>
      </c>
      <c r="W2107" s="271"/>
      <c r="X2107" s="271">
        <f t="shared" ref="X2107:X2138" ca="1" si="235">IF(AND(C2107="Smelter not listed",OR(LEN(D2107)=0,LEN(E2107)=0)),1,0)</f>
        <v>0</v>
      </c>
      <c r="Y2107" s="271"/>
      <c r="Z2107" s="271"/>
      <c r="AB2107" s="273" t="str">
        <f t="shared" ref="AB2107:AB2138" si="236">B2107&amp;C2107</f>
        <v/>
      </c>
    </row>
    <row r="2108" spans="1:28" s="272" customFormat="1" ht="20">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ca="1" si="234"/>
        <v/>
      </c>
      <c r="T2108" s="222" t="str">
        <f ca="1">IF(B2108="","",IF(ISERROR(MATCH($J2108,SorP!$B$1:$B$6230,0)),"",INDIRECT("'SorP'!$A$"&amp;MATCH($J2108,SorP!$B$1:$B$6230,0))))</f>
        <v/>
      </c>
      <c r="U2108" s="238"/>
      <c r="V2108" s="270" t="e">
        <f>IF(C2108="",NA(),MATCH($B2108&amp;$C2108,'Smelter Look-up'!$J:$J,0))</f>
        <v>#N/A</v>
      </c>
      <c r="W2108" s="271"/>
      <c r="X2108" s="271">
        <f t="shared" ca="1" si="235"/>
        <v>0</v>
      </c>
      <c r="Y2108" s="271"/>
      <c r="Z2108" s="271"/>
      <c r="AB2108" s="273" t="str">
        <f t="shared" si="236"/>
        <v/>
      </c>
    </row>
    <row r="2109" spans="1:28" s="272" customFormat="1" ht="20">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234"/>
        <v/>
      </c>
      <c r="T2109" s="222" t="str">
        <f ca="1">IF(B2109="","",IF(ISERROR(MATCH($J2109,SorP!$B$1:$B$6230,0)),"",INDIRECT("'SorP'!$A$"&amp;MATCH($J2109,SorP!$B$1:$B$6230,0))))</f>
        <v/>
      </c>
      <c r="U2109" s="238"/>
      <c r="V2109" s="270" t="e">
        <f>IF(C2109="",NA(),MATCH($B2109&amp;$C2109,'Smelter Look-up'!$J:$J,0))</f>
        <v>#N/A</v>
      </c>
      <c r="W2109" s="271"/>
      <c r="X2109" s="271">
        <f t="shared" ca="1" si="235"/>
        <v>0</v>
      </c>
      <c r="Y2109" s="271"/>
      <c r="Z2109" s="271"/>
      <c r="AB2109" s="273" t="str">
        <f t="shared" si="236"/>
        <v/>
      </c>
    </row>
    <row r="2110" spans="1:28" s="272" customFormat="1" ht="20">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234"/>
        <v/>
      </c>
      <c r="T2110" s="222" t="str">
        <f ca="1">IF(B2110="","",IF(ISERROR(MATCH($J2110,SorP!$B$1:$B$6230,0)),"",INDIRECT("'SorP'!$A$"&amp;MATCH($J2110,SorP!$B$1:$B$6230,0))))</f>
        <v/>
      </c>
      <c r="U2110" s="238"/>
      <c r="V2110" s="270" t="e">
        <f>IF(C2110="",NA(),MATCH($B2110&amp;$C2110,'Smelter Look-up'!$J:$J,0))</f>
        <v>#N/A</v>
      </c>
      <c r="W2110" s="271"/>
      <c r="X2110" s="271">
        <f t="shared" ca="1" si="235"/>
        <v>0</v>
      </c>
      <c r="Y2110" s="271"/>
      <c r="Z2110" s="271"/>
      <c r="AB2110" s="273" t="str">
        <f t="shared" si="236"/>
        <v/>
      </c>
    </row>
    <row r="2111" spans="1:28" s="272" customFormat="1" ht="20">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234"/>
        <v/>
      </c>
      <c r="T2111" s="222" t="str">
        <f ca="1">IF(B2111="","",IF(ISERROR(MATCH($J2111,SorP!$B$1:$B$6230,0)),"",INDIRECT("'SorP'!$A$"&amp;MATCH($J2111,SorP!$B$1:$B$6230,0))))</f>
        <v/>
      </c>
      <c r="U2111" s="238"/>
      <c r="V2111" s="270" t="e">
        <f>IF(C2111="",NA(),MATCH($B2111&amp;$C2111,'Smelter Look-up'!$J:$J,0))</f>
        <v>#N/A</v>
      </c>
      <c r="W2111" s="271"/>
      <c r="X2111" s="271">
        <f t="shared" ca="1" si="235"/>
        <v>0</v>
      </c>
      <c r="Y2111" s="271"/>
      <c r="Z2111" s="271"/>
      <c r="AB2111" s="273" t="str">
        <f t="shared" si="236"/>
        <v/>
      </c>
    </row>
    <row r="2112" spans="1:28" s="272" customFormat="1" ht="20">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234"/>
        <v/>
      </c>
      <c r="T2112" s="222" t="str">
        <f ca="1">IF(B2112="","",IF(ISERROR(MATCH($J2112,SorP!$B$1:$B$6230,0)),"",INDIRECT("'SorP'!$A$"&amp;MATCH($J2112,SorP!$B$1:$B$6230,0))))</f>
        <v/>
      </c>
      <c r="U2112" s="238"/>
      <c r="V2112" s="270" t="e">
        <f>IF(C2112="",NA(),MATCH($B2112&amp;$C2112,'Smelter Look-up'!$J:$J,0))</f>
        <v>#N/A</v>
      </c>
      <c r="W2112" s="271"/>
      <c r="X2112" s="271">
        <f t="shared" ca="1" si="235"/>
        <v>0</v>
      </c>
      <c r="Y2112" s="271"/>
      <c r="Z2112" s="271"/>
      <c r="AB2112" s="273" t="str">
        <f t="shared" si="236"/>
        <v/>
      </c>
    </row>
    <row r="2113" spans="1:28" s="272" customFormat="1" ht="20">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234"/>
        <v/>
      </c>
      <c r="T2113" s="222" t="str">
        <f ca="1">IF(B2113="","",IF(ISERROR(MATCH($J2113,SorP!$B$1:$B$6230,0)),"",INDIRECT("'SorP'!$A$"&amp;MATCH($J2113,SorP!$B$1:$B$6230,0))))</f>
        <v/>
      </c>
      <c r="U2113" s="238"/>
      <c r="V2113" s="270" t="e">
        <f>IF(C2113="",NA(),MATCH($B2113&amp;$C2113,'Smelter Look-up'!$J:$J,0))</f>
        <v>#N/A</v>
      </c>
      <c r="W2113" s="271"/>
      <c r="X2113" s="271">
        <f t="shared" ca="1" si="235"/>
        <v>0</v>
      </c>
      <c r="Y2113" s="271"/>
      <c r="Z2113" s="271"/>
      <c r="AB2113" s="273" t="str">
        <f t="shared" si="236"/>
        <v/>
      </c>
    </row>
    <row r="2114" spans="1:28" s="272" customFormat="1" ht="20">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234"/>
        <v/>
      </c>
      <c r="T2114" s="222" t="str">
        <f ca="1">IF(B2114="","",IF(ISERROR(MATCH($J2114,SorP!$B$1:$B$6230,0)),"",INDIRECT("'SorP'!$A$"&amp;MATCH($J2114,SorP!$B$1:$B$6230,0))))</f>
        <v/>
      </c>
      <c r="U2114" s="238"/>
      <c r="V2114" s="270" t="e">
        <f>IF(C2114="",NA(),MATCH($B2114&amp;$C2114,'Smelter Look-up'!$J:$J,0))</f>
        <v>#N/A</v>
      </c>
      <c r="W2114" s="271"/>
      <c r="X2114" s="271">
        <f t="shared" ca="1" si="235"/>
        <v>0</v>
      </c>
      <c r="Y2114" s="271"/>
      <c r="Z2114" s="271"/>
      <c r="AB2114" s="273" t="str">
        <f t="shared" si="236"/>
        <v/>
      </c>
    </row>
    <row r="2115" spans="1:28" s="272" customFormat="1" ht="20">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234"/>
        <v/>
      </c>
      <c r="T2115" s="222" t="str">
        <f ca="1">IF(B2115="","",IF(ISERROR(MATCH($J2115,SorP!$B$1:$B$6230,0)),"",INDIRECT("'SorP'!$A$"&amp;MATCH($J2115,SorP!$B$1:$B$6230,0))))</f>
        <v/>
      </c>
      <c r="U2115" s="238"/>
      <c r="V2115" s="270" t="e">
        <f>IF(C2115="",NA(),MATCH($B2115&amp;$C2115,'Smelter Look-up'!$J:$J,0))</f>
        <v>#N/A</v>
      </c>
      <c r="W2115" s="271"/>
      <c r="X2115" s="271">
        <f t="shared" ca="1" si="235"/>
        <v>0</v>
      </c>
      <c r="Y2115" s="271"/>
      <c r="Z2115" s="271"/>
      <c r="AB2115" s="273" t="str">
        <f t="shared" si="236"/>
        <v/>
      </c>
    </row>
    <row r="2116" spans="1:28" s="272" customFormat="1" ht="20">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234"/>
        <v/>
      </c>
      <c r="T2116" s="222" t="str">
        <f ca="1">IF(B2116="","",IF(ISERROR(MATCH($J2116,SorP!$B$1:$B$6230,0)),"",INDIRECT("'SorP'!$A$"&amp;MATCH($J2116,SorP!$B$1:$B$6230,0))))</f>
        <v/>
      </c>
      <c r="U2116" s="238"/>
      <c r="V2116" s="270" t="e">
        <f>IF(C2116="",NA(),MATCH($B2116&amp;$C2116,'Smelter Look-up'!$J:$J,0))</f>
        <v>#N/A</v>
      </c>
      <c r="W2116" s="271"/>
      <c r="X2116" s="271">
        <f t="shared" ca="1" si="235"/>
        <v>0</v>
      </c>
      <c r="Y2116" s="271"/>
      <c r="Z2116" s="271"/>
      <c r="AB2116" s="273" t="str">
        <f t="shared" si="236"/>
        <v/>
      </c>
    </row>
    <row r="2117" spans="1:28" s="272" customFormat="1" ht="20">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234"/>
        <v/>
      </c>
      <c r="T2117" s="222" t="str">
        <f ca="1">IF(B2117="","",IF(ISERROR(MATCH($J2117,SorP!$B$1:$B$6230,0)),"",INDIRECT("'SorP'!$A$"&amp;MATCH($J2117,SorP!$B$1:$B$6230,0))))</f>
        <v/>
      </c>
      <c r="U2117" s="238"/>
      <c r="V2117" s="270" t="e">
        <f>IF(C2117="",NA(),MATCH($B2117&amp;$C2117,'Smelter Look-up'!$J:$J,0))</f>
        <v>#N/A</v>
      </c>
      <c r="W2117" s="271"/>
      <c r="X2117" s="271">
        <f t="shared" ca="1" si="235"/>
        <v>0</v>
      </c>
      <c r="Y2117" s="271"/>
      <c r="Z2117" s="271"/>
      <c r="AB2117" s="273" t="str">
        <f t="shared" si="236"/>
        <v/>
      </c>
    </row>
    <row r="2118" spans="1:28" s="272" customFormat="1" ht="20">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234"/>
        <v/>
      </c>
      <c r="T2118" s="222" t="str">
        <f ca="1">IF(B2118="","",IF(ISERROR(MATCH($J2118,SorP!$B$1:$B$6230,0)),"",INDIRECT("'SorP'!$A$"&amp;MATCH($J2118,SorP!$B$1:$B$6230,0))))</f>
        <v/>
      </c>
      <c r="U2118" s="238"/>
      <c r="V2118" s="270" t="e">
        <f>IF(C2118="",NA(),MATCH($B2118&amp;$C2118,'Smelter Look-up'!$J:$J,0))</f>
        <v>#N/A</v>
      </c>
      <c r="W2118" s="271"/>
      <c r="X2118" s="271">
        <f t="shared" ca="1" si="235"/>
        <v>0</v>
      </c>
      <c r="Y2118" s="271"/>
      <c r="Z2118" s="271"/>
      <c r="AB2118" s="273" t="str">
        <f t="shared" si="236"/>
        <v/>
      </c>
    </row>
    <row r="2119" spans="1:28" s="272" customFormat="1" ht="20">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234"/>
        <v/>
      </c>
      <c r="T2119" s="222" t="str">
        <f ca="1">IF(B2119="","",IF(ISERROR(MATCH($J2119,SorP!$B$1:$B$6230,0)),"",INDIRECT("'SorP'!$A$"&amp;MATCH($J2119,SorP!$B$1:$B$6230,0))))</f>
        <v/>
      </c>
      <c r="U2119" s="238"/>
      <c r="V2119" s="270" t="e">
        <f>IF(C2119="",NA(),MATCH($B2119&amp;$C2119,'Smelter Look-up'!$J:$J,0))</f>
        <v>#N/A</v>
      </c>
      <c r="W2119" s="271"/>
      <c r="X2119" s="271">
        <f t="shared" ca="1" si="235"/>
        <v>0</v>
      </c>
      <c r="Y2119" s="271"/>
      <c r="Z2119" s="271"/>
      <c r="AB2119" s="273" t="str">
        <f t="shared" si="236"/>
        <v/>
      </c>
    </row>
    <row r="2120" spans="1:28" s="272" customFormat="1" ht="20">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234"/>
        <v/>
      </c>
      <c r="T2120" s="222" t="str">
        <f ca="1">IF(B2120="","",IF(ISERROR(MATCH($J2120,SorP!$B$1:$B$6230,0)),"",INDIRECT("'SorP'!$A$"&amp;MATCH($J2120,SorP!$B$1:$B$6230,0))))</f>
        <v/>
      </c>
      <c r="U2120" s="238"/>
      <c r="V2120" s="270" t="e">
        <f>IF(C2120="",NA(),MATCH($B2120&amp;$C2120,'Smelter Look-up'!$J:$J,0))</f>
        <v>#N/A</v>
      </c>
      <c r="W2120" s="271"/>
      <c r="X2120" s="271">
        <f t="shared" ca="1" si="235"/>
        <v>0</v>
      </c>
      <c r="Y2120" s="271"/>
      <c r="Z2120" s="271"/>
      <c r="AB2120" s="273" t="str">
        <f t="shared" si="236"/>
        <v/>
      </c>
    </row>
    <row r="2121" spans="1:28" s="272" customFormat="1" ht="20">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234"/>
        <v/>
      </c>
      <c r="T2121" s="222" t="str">
        <f ca="1">IF(B2121="","",IF(ISERROR(MATCH($J2121,SorP!$B$1:$B$6230,0)),"",INDIRECT("'SorP'!$A$"&amp;MATCH($J2121,SorP!$B$1:$B$6230,0))))</f>
        <v/>
      </c>
      <c r="U2121" s="238"/>
      <c r="V2121" s="270" t="e">
        <f>IF(C2121="",NA(),MATCH($B2121&amp;$C2121,'Smelter Look-up'!$J:$J,0))</f>
        <v>#N/A</v>
      </c>
      <c r="W2121" s="271"/>
      <c r="X2121" s="271">
        <f t="shared" ca="1" si="235"/>
        <v>0</v>
      </c>
      <c r="Y2121" s="271"/>
      <c r="Z2121" s="271"/>
      <c r="AB2121" s="273" t="str">
        <f t="shared" si="236"/>
        <v/>
      </c>
    </row>
    <row r="2122" spans="1:28" s="272" customFormat="1" ht="20">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234"/>
        <v/>
      </c>
      <c r="T2122" s="222" t="str">
        <f ca="1">IF(B2122="","",IF(ISERROR(MATCH($J2122,SorP!$B$1:$B$6230,0)),"",INDIRECT("'SorP'!$A$"&amp;MATCH($J2122,SorP!$B$1:$B$6230,0))))</f>
        <v/>
      </c>
      <c r="U2122" s="238"/>
      <c r="V2122" s="270" t="e">
        <f>IF(C2122="",NA(),MATCH($B2122&amp;$C2122,'Smelter Look-up'!$J:$J,0))</f>
        <v>#N/A</v>
      </c>
      <c r="W2122" s="271"/>
      <c r="X2122" s="271">
        <f t="shared" ca="1" si="235"/>
        <v>0</v>
      </c>
      <c r="Y2122" s="271"/>
      <c r="Z2122" s="271"/>
      <c r="AB2122" s="273" t="str">
        <f t="shared" si="236"/>
        <v/>
      </c>
    </row>
    <row r="2123" spans="1:28" s="272" customFormat="1" ht="20">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234"/>
        <v/>
      </c>
      <c r="T2123" s="222" t="str">
        <f ca="1">IF(B2123="","",IF(ISERROR(MATCH($J2123,SorP!$B$1:$B$6230,0)),"",INDIRECT("'SorP'!$A$"&amp;MATCH($J2123,SorP!$B$1:$B$6230,0))))</f>
        <v/>
      </c>
      <c r="U2123" s="238"/>
      <c r="V2123" s="270" t="e">
        <f>IF(C2123="",NA(),MATCH($B2123&amp;$C2123,'Smelter Look-up'!$J:$J,0))</f>
        <v>#N/A</v>
      </c>
      <c r="W2123" s="271"/>
      <c r="X2123" s="271">
        <f t="shared" ca="1" si="235"/>
        <v>0</v>
      </c>
      <c r="Y2123" s="271"/>
      <c r="Z2123" s="271"/>
      <c r="AB2123" s="273" t="str">
        <f t="shared" si="236"/>
        <v/>
      </c>
    </row>
    <row r="2124" spans="1:28" s="272" customFormat="1" ht="20">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234"/>
        <v/>
      </c>
      <c r="T2124" s="222" t="str">
        <f ca="1">IF(B2124="","",IF(ISERROR(MATCH($J2124,SorP!$B$1:$B$6230,0)),"",INDIRECT("'SorP'!$A$"&amp;MATCH($J2124,SorP!$B$1:$B$6230,0))))</f>
        <v/>
      </c>
      <c r="U2124" s="238"/>
      <c r="V2124" s="270" t="e">
        <f>IF(C2124="",NA(),MATCH($B2124&amp;$C2124,'Smelter Look-up'!$J:$J,0))</f>
        <v>#N/A</v>
      </c>
      <c r="W2124" s="271"/>
      <c r="X2124" s="271">
        <f t="shared" ca="1" si="235"/>
        <v>0</v>
      </c>
      <c r="Y2124" s="271"/>
      <c r="Z2124" s="271"/>
      <c r="AB2124" s="273" t="str">
        <f t="shared" si="236"/>
        <v/>
      </c>
    </row>
    <row r="2125" spans="1:28" s="272" customFormat="1" ht="20">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234"/>
        <v/>
      </c>
      <c r="T2125" s="222" t="str">
        <f ca="1">IF(B2125="","",IF(ISERROR(MATCH($J2125,SorP!$B$1:$B$6230,0)),"",INDIRECT("'SorP'!$A$"&amp;MATCH($J2125,SorP!$B$1:$B$6230,0))))</f>
        <v/>
      </c>
      <c r="U2125" s="238"/>
      <c r="V2125" s="270" t="e">
        <f>IF(C2125="",NA(),MATCH($B2125&amp;$C2125,'Smelter Look-up'!$J:$J,0))</f>
        <v>#N/A</v>
      </c>
      <c r="W2125" s="271"/>
      <c r="X2125" s="271">
        <f t="shared" ca="1" si="235"/>
        <v>0</v>
      </c>
      <c r="Y2125" s="271"/>
      <c r="Z2125" s="271"/>
      <c r="AB2125" s="273" t="str">
        <f t="shared" si="236"/>
        <v/>
      </c>
    </row>
    <row r="2126" spans="1:28" s="272" customFormat="1" ht="20">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234"/>
        <v/>
      </c>
      <c r="T2126" s="222" t="str">
        <f ca="1">IF(B2126="","",IF(ISERROR(MATCH($J2126,SorP!$B$1:$B$6230,0)),"",INDIRECT("'SorP'!$A$"&amp;MATCH($J2126,SorP!$B$1:$B$6230,0))))</f>
        <v/>
      </c>
      <c r="U2126" s="238"/>
      <c r="V2126" s="270" t="e">
        <f>IF(C2126="",NA(),MATCH($B2126&amp;$C2126,'Smelter Look-up'!$J:$J,0))</f>
        <v>#N/A</v>
      </c>
      <c r="W2126" s="271"/>
      <c r="X2126" s="271">
        <f t="shared" ca="1" si="235"/>
        <v>0</v>
      </c>
      <c r="Y2126" s="271"/>
      <c r="Z2126" s="271"/>
      <c r="AB2126" s="273" t="str">
        <f t="shared" si="236"/>
        <v/>
      </c>
    </row>
    <row r="2127" spans="1:28" s="272" customFormat="1" ht="20">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234"/>
        <v/>
      </c>
      <c r="T2127" s="222" t="str">
        <f ca="1">IF(B2127="","",IF(ISERROR(MATCH($J2127,SorP!$B$1:$B$6230,0)),"",INDIRECT("'SorP'!$A$"&amp;MATCH($J2127,SorP!$B$1:$B$6230,0))))</f>
        <v/>
      </c>
      <c r="U2127" s="238"/>
      <c r="V2127" s="270" t="e">
        <f>IF(C2127="",NA(),MATCH($B2127&amp;$C2127,'Smelter Look-up'!$J:$J,0))</f>
        <v>#N/A</v>
      </c>
      <c r="W2127" s="271"/>
      <c r="X2127" s="271">
        <f t="shared" ca="1" si="235"/>
        <v>0</v>
      </c>
      <c r="Y2127" s="271"/>
      <c r="Z2127" s="271"/>
      <c r="AB2127" s="273" t="str">
        <f t="shared" si="236"/>
        <v/>
      </c>
    </row>
    <row r="2128" spans="1:28" s="272" customFormat="1" ht="20">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234"/>
        <v/>
      </c>
      <c r="T2128" s="222" t="str">
        <f ca="1">IF(B2128="","",IF(ISERROR(MATCH($J2128,SorP!$B$1:$B$6230,0)),"",INDIRECT("'SorP'!$A$"&amp;MATCH($J2128,SorP!$B$1:$B$6230,0))))</f>
        <v/>
      </c>
      <c r="U2128" s="238"/>
      <c r="V2128" s="270" t="e">
        <f>IF(C2128="",NA(),MATCH($B2128&amp;$C2128,'Smelter Look-up'!$J:$J,0))</f>
        <v>#N/A</v>
      </c>
      <c r="W2128" s="271"/>
      <c r="X2128" s="271">
        <f t="shared" ca="1" si="235"/>
        <v>0</v>
      </c>
      <c r="Y2128" s="271"/>
      <c r="Z2128" s="271"/>
      <c r="AB2128" s="273" t="str">
        <f t="shared" si="236"/>
        <v/>
      </c>
    </row>
    <row r="2129" spans="1:28" s="272" customFormat="1" ht="20">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234"/>
        <v/>
      </c>
      <c r="T2129" s="222" t="str">
        <f ca="1">IF(B2129="","",IF(ISERROR(MATCH($J2129,SorP!$B$1:$B$6230,0)),"",INDIRECT("'SorP'!$A$"&amp;MATCH($J2129,SorP!$B$1:$B$6230,0))))</f>
        <v/>
      </c>
      <c r="U2129" s="238"/>
      <c r="V2129" s="270" t="e">
        <f>IF(C2129="",NA(),MATCH($B2129&amp;$C2129,'Smelter Look-up'!$J:$J,0))</f>
        <v>#N/A</v>
      </c>
      <c r="W2129" s="271"/>
      <c r="X2129" s="271">
        <f t="shared" ca="1" si="235"/>
        <v>0</v>
      </c>
      <c r="Y2129" s="271"/>
      <c r="Z2129" s="271"/>
      <c r="AB2129" s="273" t="str">
        <f t="shared" si="236"/>
        <v/>
      </c>
    </row>
    <row r="2130" spans="1:28" s="272" customFormat="1" ht="20">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234"/>
        <v/>
      </c>
      <c r="T2130" s="222" t="str">
        <f ca="1">IF(B2130="","",IF(ISERROR(MATCH($J2130,SorP!$B$1:$B$6230,0)),"",INDIRECT("'SorP'!$A$"&amp;MATCH($J2130,SorP!$B$1:$B$6230,0))))</f>
        <v/>
      </c>
      <c r="U2130" s="238"/>
      <c r="V2130" s="270" t="e">
        <f>IF(C2130="",NA(),MATCH($B2130&amp;$C2130,'Smelter Look-up'!$J:$J,0))</f>
        <v>#N/A</v>
      </c>
      <c r="W2130" s="271"/>
      <c r="X2130" s="271">
        <f t="shared" ca="1" si="235"/>
        <v>0</v>
      </c>
      <c r="Y2130" s="271"/>
      <c r="Z2130" s="271"/>
      <c r="AB2130" s="273" t="str">
        <f t="shared" si="236"/>
        <v/>
      </c>
    </row>
    <row r="2131" spans="1:28" s="272" customFormat="1" ht="20">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234"/>
        <v/>
      </c>
      <c r="T2131" s="222" t="str">
        <f ca="1">IF(B2131="","",IF(ISERROR(MATCH($J2131,SorP!$B$1:$B$6230,0)),"",INDIRECT("'SorP'!$A$"&amp;MATCH($J2131,SorP!$B$1:$B$6230,0))))</f>
        <v/>
      </c>
      <c r="U2131" s="238"/>
      <c r="V2131" s="270" t="e">
        <f>IF(C2131="",NA(),MATCH($B2131&amp;$C2131,'Smelter Look-up'!$J:$J,0))</f>
        <v>#N/A</v>
      </c>
      <c r="W2131" s="271"/>
      <c r="X2131" s="271">
        <f t="shared" ca="1" si="235"/>
        <v>0</v>
      </c>
      <c r="Y2131" s="271"/>
      <c r="Z2131" s="271"/>
      <c r="AB2131" s="273" t="str">
        <f t="shared" si="236"/>
        <v/>
      </c>
    </row>
    <row r="2132" spans="1:28" s="272" customFormat="1" ht="20">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234"/>
        <v/>
      </c>
      <c r="T2132" s="222" t="str">
        <f ca="1">IF(B2132="","",IF(ISERROR(MATCH($J2132,SorP!$B$1:$B$6230,0)),"",INDIRECT("'SorP'!$A$"&amp;MATCH($J2132,SorP!$B$1:$B$6230,0))))</f>
        <v/>
      </c>
      <c r="U2132" s="238"/>
      <c r="V2132" s="270" t="e">
        <f>IF(C2132="",NA(),MATCH($B2132&amp;$C2132,'Smelter Look-up'!$J:$J,0))</f>
        <v>#N/A</v>
      </c>
      <c r="W2132" s="271"/>
      <c r="X2132" s="271">
        <f t="shared" ca="1" si="235"/>
        <v>0</v>
      </c>
      <c r="Y2132" s="271"/>
      <c r="Z2132" s="271"/>
      <c r="AB2132" s="273" t="str">
        <f t="shared" si="236"/>
        <v/>
      </c>
    </row>
    <row r="2133" spans="1:28" s="272" customFormat="1" ht="20">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234"/>
        <v/>
      </c>
      <c r="T2133" s="222" t="str">
        <f ca="1">IF(B2133="","",IF(ISERROR(MATCH($J2133,SorP!$B$1:$B$6230,0)),"",INDIRECT("'SorP'!$A$"&amp;MATCH($J2133,SorP!$B$1:$B$6230,0))))</f>
        <v/>
      </c>
      <c r="U2133" s="238"/>
      <c r="V2133" s="270" t="e">
        <f>IF(C2133="",NA(),MATCH($B2133&amp;$C2133,'Smelter Look-up'!$J:$J,0))</f>
        <v>#N/A</v>
      </c>
      <c r="W2133" s="271"/>
      <c r="X2133" s="271">
        <f t="shared" ca="1" si="235"/>
        <v>0</v>
      </c>
      <c r="Y2133" s="271"/>
      <c r="Z2133" s="271"/>
      <c r="AB2133" s="273" t="str">
        <f t="shared" si="236"/>
        <v/>
      </c>
    </row>
    <row r="2134" spans="1:28" s="272" customFormat="1" ht="20">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234"/>
        <v/>
      </c>
      <c r="T2134" s="222" t="str">
        <f ca="1">IF(B2134="","",IF(ISERROR(MATCH($J2134,SorP!$B$1:$B$6230,0)),"",INDIRECT("'SorP'!$A$"&amp;MATCH($J2134,SorP!$B$1:$B$6230,0))))</f>
        <v/>
      </c>
      <c r="U2134" s="238"/>
      <c r="V2134" s="270" t="e">
        <f>IF(C2134="",NA(),MATCH($B2134&amp;$C2134,'Smelter Look-up'!$J:$J,0))</f>
        <v>#N/A</v>
      </c>
      <c r="W2134" s="271"/>
      <c r="X2134" s="271">
        <f t="shared" ca="1" si="235"/>
        <v>0</v>
      </c>
      <c r="Y2134" s="271"/>
      <c r="Z2134" s="271"/>
      <c r="AB2134" s="273" t="str">
        <f t="shared" si="236"/>
        <v/>
      </c>
    </row>
    <row r="2135" spans="1:28" s="272" customFormat="1" ht="20">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234"/>
        <v/>
      </c>
      <c r="T2135" s="222" t="str">
        <f ca="1">IF(B2135="","",IF(ISERROR(MATCH($J2135,SorP!$B$1:$B$6230,0)),"",INDIRECT("'SorP'!$A$"&amp;MATCH($J2135,SorP!$B$1:$B$6230,0))))</f>
        <v/>
      </c>
      <c r="U2135" s="238"/>
      <c r="V2135" s="270" t="e">
        <f>IF(C2135="",NA(),MATCH($B2135&amp;$C2135,'Smelter Look-up'!$J:$J,0))</f>
        <v>#N/A</v>
      </c>
      <c r="W2135" s="271"/>
      <c r="X2135" s="271">
        <f t="shared" ca="1" si="235"/>
        <v>0</v>
      </c>
      <c r="Y2135" s="271"/>
      <c r="Z2135" s="271"/>
      <c r="AB2135" s="273" t="str">
        <f t="shared" si="236"/>
        <v/>
      </c>
    </row>
    <row r="2136" spans="1:28" s="272" customFormat="1" ht="20">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234"/>
        <v/>
      </c>
      <c r="T2136" s="222" t="str">
        <f ca="1">IF(B2136="","",IF(ISERROR(MATCH($J2136,SorP!$B$1:$B$6230,0)),"",INDIRECT("'SorP'!$A$"&amp;MATCH($J2136,SorP!$B$1:$B$6230,0))))</f>
        <v/>
      </c>
      <c r="U2136" s="238"/>
      <c r="V2136" s="270" t="e">
        <f>IF(C2136="",NA(),MATCH($B2136&amp;$C2136,'Smelter Look-up'!$J:$J,0))</f>
        <v>#N/A</v>
      </c>
      <c r="W2136" s="271"/>
      <c r="X2136" s="271">
        <f t="shared" ca="1" si="235"/>
        <v>0</v>
      </c>
      <c r="Y2136" s="271"/>
      <c r="Z2136" s="271"/>
      <c r="AB2136" s="273" t="str">
        <f t="shared" si="236"/>
        <v/>
      </c>
    </row>
    <row r="2137" spans="1:28" s="272" customFormat="1" ht="20">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234"/>
        <v/>
      </c>
      <c r="T2137" s="222" t="str">
        <f ca="1">IF(B2137="","",IF(ISERROR(MATCH($J2137,SorP!$B$1:$B$6230,0)),"",INDIRECT("'SorP'!$A$"&amp;MATCH($J2137,SorP!$B$1:$B$6230,0))))</f>
        <v/>
      </c>
      <c r="U2137" s="238"/>
      <c r="V2137" s="270" t="e">
        <f>IF(C2137="",NA(),MATCH($B2137&amp;$C2137,'Smelter Look-up'!$J:$J,0))</f>
        <v>#N/A</v>
      </c>
      <c r="W2137" s="271"/>
      <c r="X2137" s="271">
        <f t="shared" ca="1" si="235"/>
        <v>0</v>
      </c>
      <c r="Y2137" s="271"/>
      <c r="Z2137" s="271"/>
      <c r="AB2137" s="273" t="str">
        <f t="shared" si="236"/>
        <v/>
      </c>
    </row>
    <row r="2138" spans="1:28" s="272" customFormat="1" ht="20">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234"/>
        <v/>
      </c>
      <c r="T2138" s="222" t="str">
        <f ca="1">IF(B2138="","",IF(ISERROR(MATCH($J2138,SorP!$B$1:$B$6230,0)),"",INDIRECT("'SorP'!$A$"&amp;MATCH($J2138,SorP!$B$1:$B$6230,0))))</f>
        <v/>
      </c>
      <c r="U2138" s="238"/>
      <c r="V2138" s="270" t="e">
        <f>IF(C2138="",NA(),MATCH($B2138&amp;$C2138,'Smelter Look-up'!$J:$J,0))</f>
        <v>#N/A</v>
      </c>
      <c r="W2138" s="271"/>
      <c r="X2138" s="271">
        <f t="shared" ca="1" si="235"/>
        <v>0</v>
      </c>
      <c r="Y2138" s="271"/>
      <c r="Z2138" s="271"/>
      <c r="AB2138" s="273" t="str">
        <f t="shared" si="236"/>
        <v/>
      </c>
    </row>
    <row r="2139" spans="1:28" s="272" customFormat="1" ht="20">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ref="S2139:S2169" ca="1" si="237">IF(B2139="","",IF(ISERROR(MATCH($E2139,CL,0)),"Unknown",INDIRECT("'C'!$A$"&amp;MATCH($E2139,CL,0)+1)))</f>
        <v/>
      </c>
      <c r="T2139" s="222" t="str">
        <f ca="1">IF(B2139="","",IF(ISERROR(MATCH($J2139,SorP!$B$1:$B$6230,0)),"",INDIRECT("'SorP'!$A$"&amp;MATCH($J2139,SorP!$B$1:$B$6230,0))))</f>
        <v/>
      </c>
      <c r="U2139" s="238"/>
      <c r="V2139" s="270" t="e">
        <f>IF(C2139="",NA(),MATCH($B2139&amp;$C2139,'Smelter Look-up'!$J:$J,0))</f>
        <v>#N/A</v>
      </c>
      <c r="W2139" s="271"/>
      <c r="X2139" s="271">
        <f t="shared" ref="X2139:X2169" ca="1" si="238">IF(AND(C2139="Smelter not listed",OR(LEN(D2139)=0,LEN(E2139)=0)),1,0)</f>
        <v>0</v>
      </c>
      <c r="Y2139" s="271"/>
      <c r="Z2139" s="271"/>
      <c r="AB2139" s="273" t="str">
        <f t="shared" ref="AB2139:AB2169" si="239">B2139&amp;C2139</f>
        <v/>
      </c>
    </row>
    <row r="2140" spans="1:28" s="272" customFormat="1" ht="20">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ca="1" si="237"/>
        <v/>
      </c>
      <c r="T2140" s="222" t="str">
        <f ca="1">IF(B2140="","",IF(ISERROR(MATCH($J2140,SorP!$B$1:$B$6230,0)),"",INDIRECT("'SorP'!$A$"&amp;MATCH($J2140,SorP!$B$1:$B$6230,0))))</f>
        <v/>
      </c>
      <c r="U2140" s="238"/>
      <c r="V2140" s="270" t="e">
        <f>IF(C2140="",NA(),MATCH($B2140&amp;$C2140,'Smelter Look-up'!$J:$J,0))</f>
        <v>#N/A</v>
      </c>
      <c r="W2140" s="271"/>
      <c r="X2140" s="271">
        <f t="shared" ca="1" si="238"/>
        <v>0</v>
      </c>
      <c r="Y2140" s="271"/>
      <c r="Z2140" s="271"/>
      <c r="AB2140" s="273" t="str">
        <f t="shared" si="239"/>
        <v/>
      </c>
    </row>
    <row r="2141" spans="1:28" s="272" customFormat="1" ht="20">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237"/>
        <v/>
      </c>
      <c r="T2141" s="222" t="str">
        <f ca="1">IF(B2141="","",IF(ISERROR(MATCH($J2141,SorP!$B$1:$B$6230,0)),"",INDIRECT("'SorP'!$A$"&amp;MATCH($J2141,SorP!$B$1:$B$6230,0))))</f>
        <v/>
      </c>
      <c r="U2141" s="238"/>
      <c r="V2141" s="270" t="e">
        <f>IF(C2141="",NA(),MATCH($B2141&amp;$C2141,'Smelter Look-up'!$J:$J,0))</f>
        <v>#N/A</v>
      </c>
      <c r="W2141" s="271"/>
      <c r="X2141" s="271">
        <f t="shared" ca="1" si="238"/>
        <v>0</v>
      </c>
      <c r="Y2141" s="271"/>
      <c r="Z2141" s="271"/>
      <c r="AB2141" s="273" t="str">
        <f t="shared" si="239"/>
        <v/>
      </c>
    </row>
    <row r="2142" spans="1:28" s="272" customFormat="1" ht="20">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237"/>
        <v/>
      </c>
      <c r="T2142" s="222" t="str">
        <f ca="1">IF(B2142="","",IF(ISERROR(MATCH($J2142,SorP!$B$1:$B$6230,0)),"",INDIRECT("'SorP'!$A$"&amp;MATCH($J2142,SorP!$B$1:$B$6230,0))))</f>
        <v/>
      </c>
      <c r="U2142" s="238"/>
      <c r="V2142" s="270" t="e">
        <f>IF(C2142="",NA(),MATCH($B2142&amp;$C2142,'Smelter Look-up'!$J:$J,0))</f>
        <v>#N/A</v>
      </c>
      <c r="W2142" s="271"/>
      <c r="X2142" s="271">
        <f t="shared" ca="1" si="238"/>
        <v>0</v>
      </c>
      <c r="Y2142" s="271"/>
      <c r="Z2142" s="271"/>
      <c r="AB2142" s="273" t="str">
        <f t="shared" si="239"/>
        <v/>
      </c>
    </row>
    <row r="2143" spans="1:28" s="272" customFormat="1" ht="20">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237"/>
        <v/>
      </c>
      <c r="T2143" s="222" t="str">
        <f ca="1">IF(B2143="","",IF(ISERROR(MATCH($J2143,SorP!$B$1:$B$6230,0)),"",INDIRECT("'SorP'!$A$"&amp;MATCH($J2143,SorP!$B$1:$B$6230,0))))</f>
        <v/>
      </c>
      <c r="U2143" s="238"/>
      <c r="V2143" s="270" t="e">
        <f>IF(C2143="",NA(),MATCH($B2143&amp;$C2143,'Smelter Look-up'!$J:$J,0))</f>
        <v>#N/A</v>
      </c>
      <c r="W2143" s="271"/>
      <c r="X2143" s="271">
        <f t="shared" ca="1" si="238"/>
        <v>0</v>
      </c>
      <c r="Y2143" s="271"/>
      <c r="Z2143" s="271"/>
      <c r="AB2143" s="273" t="str">
        <f t="shared" si="239"/>
        <v/>
      </c>
    </row>
    <row r="2144" spans="1:28" s="272" customFormat="1" ht="20">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237"/>
        <v/>
      </c>
      <c r="T2144" s="222" t="str">
        <f ca="1">IF(B2144="","",IF(ISERROR(MATCH($J2144,SorP!$B$1:$B$6230,0)),"",INDIRECT("'SorP'!$A$"&amp;MATCH($J2144,SorP!$B$1:$B$6230,0))))</f>
        <v/>
      </c>
      <c r="U2144" s="238"/>
      <c r="V2144" s="270" t="e">
        <f>IF(C2144="",NA(),MATCH($B2144&amp;$C2144,'Smelter Look-up'!$J:$J,0))</f>
        <v>#N/A</v>
      </c>
      <c r="W2144" s="271"/>
      <c r="X2144" s="271">
        <f t="shared" ca="1" si="238"/>
        <v>0</v>
      </c>
      <c r="Y2144" s="271"/>
      <c r="Z2144" s="271"/>
      <c r="AB2144" s="273" t="str">
        <f t="shared" si="239"/>
        <v/>
      </c>
    </row>
    <row r="2145" spans="1:28" s="272" customFormat="1" ht="20">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237"/>
        <v/>
      </c>
      <c r="T2145" s="222" t="str">
        <f ca="1">IF(B2145="","",IF(ISERROR(MATCH($J2145,SorP!$B$1:$B$6230,0)),"",INDIRECT("'SorP'!$A$"&amp;MATCH($J2145,SorP!$B$1:$B$6230,0))))</f>
        <v/>
      </c>
      <c r="U2145" s="238"/>
      <c r="V2145" s="270" t="e">
        <f>IF(C2145="",NA(),MATCH($B2145&amp;$C2145,'Smelter Look-up'!$J:$J,0))</f>
        <v>#N/A</v>
      </c>
      <c r="W2145" s="271"/>
      <c r="X2145" s="271">
        <f t="shared" ca="1" si="238"/>
        <v>0</v>
      </c>
      <c r="Y2145" s="271"/>
      <c r="Z2145" s="271"/>
      <c r="AB2145" s="273" t="str">
        <f t="shared" si="239"/>
        <v/>
      </c>
    </row>
    <row r="2146" spans="1:28" s="272" customFormat="1" ht="20">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237"/>
        <v/>
      </c>
      <c r="T2146" s="222" t="str">
        <f ca="1">IF(B2146="","",IF(ISERROR(MATCH($J2146,SorP!$B$1:$B$6230,0)),"",INDIRECT("'SorP'!$A$"&amp;MATCH($J2146,SorP!$B$1:$B$6230,0))))</f>
        <v/>
      </c>
      <c r="U2146" s="238"/>
      <c r="V2146" s="270" t="e">
        <f>IF(C2146="",NA(),MATCH($B2146&amp;$C2146,'Smelter Look-up'!$J:$J,0))</f>
        <v>#N/A</v>
      </c>
      <c r="W2146" s="271"/>
      <c r="X2146" s="271">
        <f t="shared" ca="1" si="238"/>
        <v>0</v>
      </c>
      <c r="Y2146" s="271"/>
      <c r="Z2146" s="271"/>
      <c r="AB2146" s="273" t="str">
        <f t="shared" si="239"/>
        <v/>
      </c>
    </row>
    <row r="2147" spans="1:28" s="272" customFormat="1" ht="20">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237"/>
        <v/>
      </c>
      <c r="T2147" s="222" t="str">
        <f ca="1">IF(B2147="","",IF(ISERROR(MATCH($J2147,SorP!$B$1:$B$6230,0)),"",INDIRECT("'SorP'!$A$"&amp;MATCH($J2147,SorP!$B$1:$B$6230,0))))</f>
        <v/>
      </c>
      <c r="U2147" s="238"/>
      <c r="V2147" s="270" t="e">
        <f>IF(C2147="",NA(),MATCH($B2147&amp;$C2147,'Smelter Look-up'!$J:$J,0))</f>
        <v>#N/A</v>
      </c>
      <c r="W2147" s="271"/>
      <c r="X2147" s="271">
        <f t="shared" ca="1" si="238"/>
        <v>0</v>
      </c>
      <c r="Y2147" s="271"/>
      <c r="Z2147" s="271"/>
      <c r="AB2147" s="273" t="str">
        <f t="shared" si="239"/>
        <v/>
      </c>
    </row>
    <row r="2148" spans="1:28" s="272" customFormat="1" ht="20">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237"/>
        <v/>
      </c>
      <c r="T2148" s="222" t="str">
        <f ca="1">IF(B2148="","",IF(ISERROR(MATCH($J2148,SorP!$B$1:$B$6230,0)),"",INDIRECT("'SorP'!$A$"&amp;MATCH($J2148,SorP!$B$1:$B$6230,0))))</f>
        <v/>
      </c>
      <c r="U2148" s="238"/>
      <c r="V2148" s="270" t="e">
        <f>IF(C2148="",NA(),MATCH($B2148&amp;$C2148,'Smelter Look-up'!$J:$J,0))</f>
        <v>#N/A</v>
      </c>
      <c r="W2148" s="271"/>
      <c r="X2148" s="271">
        <f t="shared" ca="1" si="238"/>
        <v>0</v>
      </c>
      <c r="Y2148" s="271"/>
      <c r="Z2148" s="271"/>
      <c r="AB2148" s="273" t="str">
        <f t="shared" si="239"/>
        <v/>
      </c>
    </row>
    <row r="2149" spans="1:28" s="272" customFormat="1" ht="20">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237"/>
        <v/>
      </c>
      <c r="T2149" s="222" t="str">
        <f ca="1">IF(B2149="","",IF(ISERROR(MATCH($J2149,SorP!$B$1:$B$6230,0)),"",INDIRECT("'SorP'!$A$"&amp;MATCH($J2149,SorP!$B$1:$B$6230,0))))</f>
        <v/>
      </c>
      <c r="U2149" s="238"/>
      <c r="V2149" s="270" t="e">
        <f>IF(C2149="",NA(),MATCH($B2149&amp;$C2149,'Smelter Look-up'!$J:$J,0))</f>
        <v>#N/A</v>
      </c>
      <c r="W2149" s="271"/>
      <c r="X2149" s="271">
        <f t="shared" ca="1" si="238"/>
        <v>0</v>
      </c>
      <c r="Y2149" s="271"/>
      <c r="Z2149" s="271"/>
      <c r="AB2149" s="273" t="str">
        <f t="shared" si="239"/>
        <v/>
      </c>
    </row>
    <row r="2150" spans="1:28" s="272" customFormat="1" ht="20">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237"/>
        <v/>
      </c>
      <c r="T2150" s="222" t="str">
        <f ca="1">IF(B2150="","",IF(ISERROR(MATCH($J2150,SorP!$B$1:$B$6230,0)),"",INDIRECT("'SorP'!$A$"&amp;MATCH($J2150,SorP!$B$1:$B$6230,0))))</f>
        <v/>
      </c>
      <c r="U2150" s="238"/>
      <c r="V2150" s="270" t="e">
        <f>IF(C2150="",NA(),MATCH($B2150&amp;$C2150,'Smelter Look-up'!$J:$J,0))</f>
        <v>#N/A</v>
      </c>
      <c r="W2150" s="271"/>
      <c r="X2150" s="271">
        <f t="shared" ca="1" si="238"/>
        <v>0</v>
      </c>
      <c r="Y2150" s="271"/>
      <c r="Z2150" s="271"/>
      <c r="AB2150" s="273" t="str">
        <f t="shared" si="239"/>
        <v/>
      </c>
    </row>
    <row r="2151" spans="1:28" s="272" customFormat="1" ht="20">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237"/>
        <v/>
      </c>
      <c r="T2151" s="222" t="str">
        <f ca="1">IF(B2151="","",IF(ISERROR(MATCH($J2151,SorP!$B$1:$B$6230,0)),"",INDIRECT("'SorP'!$A$"&amp;MATCH($J2151,SorP!$B$1:$B$6230,0))))</f>
        <v/>
      </c>
      <c r="U2151" s="238"/>
      <c r="V2151" s="270" t="e">
        <f>IF(C2151="",NA(),MATCH($B2151&amp;$C2151,'Smelter Look-up'!$J:$J,0))</f>
        <v>#N/A</v>
      </c>
      <c r="W2151" s="271"/>
      <c r="X2151" s="271">
        <f t="shared" ca="1" si="238"/>
        <v>0</v>
      </c>
      <c r="Y2151" s="271"/>
      <c r="Z2151" s="271"/>
      <c r="AB2151" s="273" t="str">
        <f t="shared" si="239"/>
        <v/>
      </c>
    </row>
    <row r="2152" spans="1:28" s="272" customFormat="1" ht="20">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237"/>
        <v/>
      </c>
      <c r="T2152" s="222" t="str">
        <f ca="1">IF(B2152="","",IF(ISERROR(MATCH($J2152,SorP!$B$1:$B$6230,0)),"",INDIRECT("'SorP'!$A$"&amp;MATCH($J2152,SorP!$B$1:$B$6230,0))))</f>
        <v/>
      </c>
      <c r="U2152" s="238"/>
      <c r="V2152" s="270" t="e">
        <f>IF(C2152="",NA(),MATCH($B2152&amp;$C2152,'Smelter Look-up'!$J:$J,0))</f>
        <v>#N/A</v>
      </c>
      <c r="W2152" s="271"/>
      <c r="X2152" s="271">
        <f t="shared" ca="1" si="238"/>
        <v>0</v>
      </c>
      <c r="Y2152" s="271"/>
      <c r="Z2152" s="271"/>
      <c r="AB2152" s="273" t="str">
        <f t="shared" si="239"/>
        <v/>
      </c>
    </row>
    <row r="2153" spans="1:28" s="272" customFormat="1" ht="20">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237"/>
        <v/>
      </c>
      <c r="T2153" s="222" t="str">
        <f ca="1">IF(B2153="","",IF(ISERROR(MATCH($J2153,SorP!$B$1:$B$6230,0)),"",INDIRECT("'SorP'!$A$"&amp;MATCH($J2153,SorP!$B$1:$B$6230,0))))</f>
        <v/>
      </c>
      <c r="U2153" s="238"/>
      <c r="V2153" s="270" t="e">
        <f>IF(C2153="",NA(),MATCH($B2153&amp;$C2153,'Smelter Look-up'!$J:$J,0))</f>
        <v>#N/A</v>
      </c>
      <c r="W2153" s="271"/>
      <c r="X2153" s="271">
        <f t="shared" ca="1" si="238"/>
        <v>0</v>
      </c>
      <c r="Y2153" s="271"/>
      <c r="Z2153" s="271"/>
      <c r="AB2153" s="273" t="str">
        <f t="shared" si="239"/>
        <v/>
      </c>
    </row>
    <row r="2154" spans="1:28" s="272" customFormat="1" ht="20">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237"/>
        <v/>
      </c>
      <c r="T2154" s="222" t="str">
        <f ca="1">IF(B2154="","",IF(ISERROR(MATCH($J2154,SorP!$B$1:$B$6230,0)),"",INDIRECT("'SorP'!$A$"&amp;MATCH($J2154,SorP!$B$1:$B$6230,0))))</f>
        <v/>
      </c>
      <c r="U2154" s="238"/>
      <c r="V2154" s="270" t="e">
        <f>IF(C2154="",NA(),MATCH($B2154&amp;$C2154,'Smelter Look-up'!$J:$J,0))</f>
        <v>#N/A</v>
      </c>
      <c r="W2154" s="271"/>
      <c r="X2154" s="271">
        <f t="shared" ca="1" si="238"/>
        <v>0</v>
      </c>
      <c r="Y2154" s="271"/>
      <c r="Z2154" s="271"/>
      <c r="AB2154" s="273" t="str">
        <f t="shared" si="239"/>
        <v/>
      </c>
    </row>
    <row r="2155" spans="1:28" s="272" customFormat="1" ht="20">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237"/>
        <v/>
      </c>
      <c r="T2155" s="222" t="str">
        <f ca="1">IF(B2155="","",IF(ISERROR(MATCH($J2155,SorP!$B$1:$B$6230,0)),"",INDIRECT("'SorP'!$A$"&amp;MATCH($J2155,SorP!$B$1:$B$6230,0))))</f>
        <v/>
      </c>
      <c r="U2155" s="238"/>
      <c r="V2155" s="270" t="e">
        <f>IF(C2155="",NA(),MATCH($B2155&amp;$C2155,'Smelter Look-up'!$J:$J,0))</f>
        <v>#N/A</v>
      </c>
      <c r="W2155" s="271"/>
      <c r="X2155" s="271">
        <f t="shared" ca="1" si="238"/>
        <v>0</v>
      </c>
      <c r="Y2155" s="271"/>
      <c r="Z2155" s="271"/>
      <c r="AB2155" s="273" t="str">
        <f t="shared" si="239"/>
        <v/>
      </c>
    </row>
    <row r="2156" spans="1:28" s="272" customFormat="1" ht="20">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237"/>
        <v/>
      </c>
      <c r="T2156" s="222" t="str">
        <f ca="1">IF(B2156="","",IF(ISERROR(MATCH($J2156,SorP!$B$1:$B$6230,0)),"",INDIRECT("'SorP'!$A$"&amp;MATCH($J2156,SorP!$B$1:$B$6230,0))))</f>
        <v/>
      </c>
      <c r="U2156" s="238"/>
      <c r="V2156" s="270" t="e">
        <f>IF(C2156="",NA(),MATCH($B2156&amp;$C2156,'Smelter Look-up'!$J:$J,0))</f>
        <v>#N/A</v>
      </c>
      <c r="W2156" s="271"/>
      <c r="X2156" s="271">
        <f t="shared" ca="1" si="238"/>
        <v>0</v>
      </c>
      <c r="Y2156" s="271"/>
      <c r="Z2156" s="271"/>
      <c r="AB2156" s="273" t="str">
        <f t="shared" si="239"/>
        <v/>
      </c>
    </row>
    <row r="2157" spans="1:28" s="272" customFormat="1" ht="20">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237"/>
        <v/>
      </c>
      <c r="T2157" s="222" t="str">
        <f ca="1">IF(B2157="","",IF(ISERROR(MATCH($J2157,SorP!$B$1:$B$6230,0)),"",INDIRECT("'SorP'!$A$"&amp;MATCH($J2157,SorP!$B$1:$B$6230,0))))</f>
        <v/>
      </c>
      <c r="U2157" s="238"/>
      <c r="V2157" s="270" t="e">
        <f>IF(C2157="",NA(),MATCH($B2157&amp;$C2157,'Smelter Look-up'!$J:$J,0))</f>
        <v>#N/A</v>
      </c>
      <c r="W2157" s="271"/>
      <c r="X2157" s="271">
        <f t="shared" ca="1" si="238"/>
        <v>0</v>
      </c>
      <c r="Y2157" s="271"/>
      <c r="Z2157" s="271"/>
      <c r="AB2157" s="273" t="str">
        <f t="shared" si="239"/>
        <v/>
      </c>
    </row>
    <row r="2158" spans="1:28" s="272" customFormat="1" ht="20">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237"/>
        <v/>
      </c>
      <c r="T2158" s="222" t="str">
        <f ca="1">IF(B2158="","",IF(ISERROR(MATCH($J2158,SorP!$B$1:$B$6230,0)),"",INDIRECT("'SorP'!$A$"&amp;MATCH($J2158,SorP!$B$1:$B$6230,0))))</f>
        <v/>
      </c>
      <c r="U2158" s="238"/>
      <c r="V2158" s="270" t="e">
        <f>IF(C2158="",NA(),MATCH($B2158&amp;$C2158,'Smelter Look-up'!$J:$J,0))</f>
        <v>#N/A</v>
      </c>
      <c r="W2158" s="271"/>
      <c r="X2158" s="271">
        <f t="shared" ca="1" si="238"/>
        <v>0</v>
      </c>
      <c r="Y2158" s="271"/>
      <c r="Z2158" s="271"/>
      <c r="AB2158" s="273" t="str">
        <f t="shared" si="239"/>
        <v/>
      </c>
    </row>
    <row r="2159" spans="1:28" s="272" customFormat="1" ht="20">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237"/>
        <v/>
      </c>
      <c r="T2159" s="222" t="str">
        <f ca="1">IF(B2159="","",IF(ISERROR(MATCH($J2159,SorP!$B$1:$B$6230,0)),"",INDIRECT("'SorP'!$A$"&amp;MATCH($J2159,SorP!$B$1:$B$6230,0))))</f>
        <v/>
      </c>
      <c r="U2159" s="238"/>
      <c r="V2159" s="270" t="e">
        <f>IF(C2159="",NA(),MATCH($B2159&amp;$C2159,'Smelter Look-up'!$J:$J,0))</f>
        <v>#N/A</v>
      </c>
      <c r="W2159" s="271"/>
      <c r="X2159" s="271">
        <f t="shared" ca="1" si="238"/>
        <v>0</v>
      </c>
      <c r="Y2159" s="271"/>
      <c r="Z2159" s="271"/>
      <c r="AB2159" s="273" t="str">
        <f t="shared" si="239"/>
        <v/>
      </c>
    </row>
    <row r="2160" spans="1:28" s="272" customFormat="1" ht="20">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237"/>
        <v/>
      </c>
      <c r="T2160" s="222" t="str">
        <f ca="1">IF(B2160="","",IF(ISERROR(MATCH($J2160,SorP!$B$1:$B$6230,0)),"",INDIRECT("'SorP'!$A$"&amp;MATCH($J2160,SorP!$B$1:$B$6230,0))))</f>
        <v/>
      </c>
      <c r="U2160" s="238"/>
      <c r="V2160" s="270" t="e">
        <f>IF(C2160="",NA(),MATCH($B2160&amp;$C2160,'Smelter Look-up'!$J:$J,0))</f>
        <v>#N/A</v>
      </c>
      <c r="W2160" s="271"/>
      <c r="X2160" s="271">
        <f t="shared" ca="1" si="238"/>
        <v>0</v>
      </c>
      <c r="Y2160" s="271"/>
      <c r="Z2160" s="271"/>
      <c r="AB2160" s="273" t="str">
        <f t="shared" si="239"/>
        <v/>
      </c>
    </row>
    <row r="2161" spans="1:28" s="272" customFormat="1" ht="20">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237"/>
        <v/>
      </c>
      <c r="T2161" s="222" t="str">
        <f ca="1">IF(B2161="","",IF(ISERROR(MATCH($J2161,SorP!$B$1:$B$6230,0)),"",INDIRECT("'SorP'!$A$"&amp;MATCH($J2161,SorP!$B$1:$B$6230,0))))</f>
        <v/>
      </c>
      <c r="U2161" s="238"/>
      <c r="V2161" s="270" t="e">
        <f>IF(C2161="",NA(),MATCH($B2161&amp;$C2161,'Smelter Look-up'!$J:$J,0))</f>
        <v>#N/A</v>
      </c>
      <c r="W2161" s="271"/>
      <c r="X2161" s="271">
        <f t="shared" ca="1" si="238"/>
        <v>0</v>
      </c>
      <c r="Y2161" s="271"/>
      <c r="Z2161" s="271"/>
      <c r="AB2161" s="273" t="str">
        <f t="shared" si="239"/>
        <v/>
      </c>
    </row>
    <row r="2162" spans="1:28" s="272" customFormat="1" ht="20">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237"/>
        <v/>
      </c>
      <c r="T2162" s="222" t="str">
        <f ca="1">IF(B2162="","",IF(ISERROR(MATCH($J2162,SorP!$B$1:$B$6230,0)),"",INDIRECT("'SorP'!$A$"&amp;MATCH($J2162,SorP!$B$1:$B$6230,0))))</f>
        <v/>
      </c>
      <c r="U2162" s="238"/>
      <c r="V2162" s="270" t="e">
        <f>IF(C2162="",NA(),MATCH($B2162&amp;$C2162,'Smelter Look-up'!$J:$J,0))</f>
        <v>#N/A</v>
      </c>
      <c r="W2162" s="271"/>
      <c r="X2162" s="271">
        <f t="shared" ca="1" si="238"/>
        <v>0</v>
      </c>
      <c r="Y2162" s="271"/>
      <c r="Z2162" s="271"/>
      <c r="AB2162" s="273" t="str">
        <f t="shared" si="239"/>
        <v/>
      </c>
    </row>
    <row r="2163" spans="1:28" s="272" customFormat="1" ht="20">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237"/>
        <v/>
      </c>
      <c r="T2163" s="222" t="str">
        <f ca="1">IF(B2163="","",IF(ISERROR(MATCH($J2163,SorP!$B$1:$B$6230,0)),"",INDIRECT("'SorP'!$A$"&amp;MATCH($J2163,SorP!$B$1:$B$6230,0))))</f>
        <v/>
      </c>
      <c r="U2163" s="238"/>
      <c r="V2163" s="270" t="e">
        <f>IF(C2163="",NA(),MATCH($B2163&amp;$C2163,'Smelter Look-up'!$J:$J,0))</f>
        <v>#N/A</v>
      </c>
      <c r="W2163" s="271"/>
      <c r="X2163" s="271">
        <f t="shared" ca="1" si="238"/>
        <v>0</v>
      </c>
      <c r="Y2163" s="271"/>
      <c r="Z2163" s="271"/>
      <c r="AB2163" s="273" t="str">
        <f t="shared" si="239"/>
        <v/>
      </c>
    </row>
    <row r="2164" spans="1:28" s="272" customFormat="1" ht="20">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237"/>
        <v/>
      </c>
      <c r="T2164" s="222" t="str">
        <f ca="1">IF(B2164="","",IF(ISERROR(MATCH($J2164,SorP!$B$1:$B$6230,0)),"",INDIRECT("'SorP'!$A$"&amp;MATCH($J2164,SorP!$B$1:$B$6230,0))))</f>
        <v/>
      </c>
      <c r="U2164" s="238"/>
      <c r="V2164" s="270" t="e">
        <f>IF(C2164="",NA(),MATCH($B2164&amp;$C2164,'Smelter Look-up'!$J:$J,0))</f>
        <v>#N/A</v>
      </c>
      <c r="W2164" s="271"/>
      <c r="X2164" s="271">
        <f t="shared" ca="1" si="238"/>
        <v>0</v>
      </c>
      <c r="Y2164" s="271"/>
      <c r="Z2164" s="271"/>
      <c r="AB2164" s="273" t="str">
        <f t="shared" si="239"/>
        <v/>
      </c>
    </row>
    <row r="2165" spans="1:28" s="272" customFormat="1" ht="20">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237"/>
        <v/>
      </c>
      <c r="T2165" s="222" t="str">
        <f ca="1">IF(B2165="","",IF(ISERROR(MATCH($J2165,SorP!$B$1:$B$6230,0)),"",INDIRECT("'SorP'!$A$"&amp;MATCH($J2165,SorP!$B$1:$B$6230,0))))</f>
        <v/>
      </c>
      <c r="U2165" s="238"/>
      <c r="V2165" s="270" t="e">
        <f>IF(C2165="",NA(),MATCH($B2165&amp;$C2165,'Smelter Look-up'!$J:$J,0))</f>
        <v>#N/A</v>
      </c>
      <c r="W2165" s="271"/>
      <c r="X2165" s="271">
        <f t="shared" ca="1" si="238"/>
        <v>0</v>
      </c>
      <c r="Y2165" s="271"/>
      <c r="Z2165" s="271"/>
      <c r="AB2165" s="273" t="str">
        <f t="shared" si="239"/>
        <v/>
      </c>
    </row>
    <row r="2166" spans="1:28" s="272" customFormat="1" ht="20">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237"/>
        <v/>
      </c>
      <c r="T2166" s="222" t="str">
        <f ca="1">IF(B2166="","",IF(ISERROR(MATCH($J2166,SorP!$B$1:$B$6230,0)),"",INDIRECT("'SorP'!$A$"&amp;MATCH($J2166,SorP!$B$1:$B$6230,0))))</f>
        <v/>
      </c>
      <c r="U2166" s="238"/>
      <c r="V2166" s="270" t="e">
        <f>IF(C2166="",NA(),MATCH($B2166&amp;$C2166,'Smelter Look-up'!$J:$J,0))</f>
        <v>#N/A</v>
      </c>
      <c r="W2166" s="271"/>
      <c r="X2166" s="271">
        <f t="shared" ca="1" si="238"/>
        <v>0</v>
      </c>
      <c r="Y2166" s="271"/>
      <c r="Z2166" s="271"/>
      <c r="AB2166" s="273" t="str">
        <f t="shared" si="239"/>
        <v/>
      </c>
    </row>
    <row r="2167" spans="1:28" s="272" customFormat="1" ht="20">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237"/>
        <v/>
      </c>
      <c r="T2167" s="222" t="str">
        <f ca="1">IF(B2167="","",IF(ISERROR(MATCH($J2167,SorP!$B$1:$B$6230,0)),"",INDIRECT("'SorP'!$A$"&amp;MATCH($J2167,SorP!$B$1:$B$6230,0))))</f>
        <v/>
      </c>
      <c r="U2167" s="238"/>
      <c r="V2167" s="270" t="e">
        <f>IF(C2167="",NA(),MATCH($B2167&amp;$C2167,'Smelter Look-up'!$J:$J,0))</f>
        <v>#N/A</v>
      </c>
      <c r="W2167" s="271"/>
      <c r="X2167" s="271">
        <f t="shared" ca="1" si="238"/>
        <v>0</v>
      </c>
      <c r="Y2167" s="271"/>
      <c r="Z2167" s="271"/>
      <c r="AB2167" s="273" t="str">
        <f t="shared" si="239"/>
        <v/>
      </c>
    </row>
    <row r="2168" spans="1:28" s="272" customFormat="1" ht="20">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237"/>
        <v/>
      </c>
      <c r="T2168" s="222" t="str">
        <f ca="1">IF(B2168="","",IF(ISERROR(MATCH($J2168,SorP!$B$1:$B$6230,0)),"",INDIRECT("'SorP'!$A$"&amp;MATCH($J2168,SorP!$B$1:$B$6230,0))))</f>
        <v/>
      </c>
      <c r="U2168" s="238"/>
      <c r="V2168" s="270" t="e">
        <f>IF(C2168="",NA(),MATCH($B2168&amp;$C2168,'Smelter Look-up'!$J:$J,0))</f>
        <v>#N/A</v>
      </c>
      <c r="W2168" s="271"/>
      <c r="X2168" s="271">
        <f t="shared" ca="1" si="238"/>
        <v>0</v>
      </c>
      <c r="Y2168" s="271"/>
      <c r="Z2168" s="271"/>
      <c r="AB2168" s="273" t="str">
        <f t="shared" si="239"/>
        <v/>
      </c>
    </row>
    <row r="2169" spans="1:28" s="272" customFormat="1" ht="20">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237"/>
        <v/>
      </c>
      <c r="T2169" s="222" t="str">
        <f ca="1">IF(B2169="","",IF(ISERROR(MATCH($J2169,SorP!$B$1:$B$6230,0)),"",INDIRECT("'SorP'!$A$"&amp;MATCH($J2169,SorP!$B$1:$B$6230,0))))</f>
        <v/>
      </c>
      <c r="U2169" s="238"/>
      <c r="V2169" s="270" t="e">
        <f>IF(C2169="",NA(),MATCH($B2169&amp;$C2169,'Smelter Look-up'!$J:$J,0))</f>
        <v>#N/A</v>
      </c>
      <c r="W2169" s="271"/>
      <c r="X2169" s="271">
        <f t="shared" ca="1" si="238"/>
        <v>0</v>
      </c>
      <c r="Y2169" s="271"/>
      <c r="Z2169" s="271"/>
      <c r="AB2169" s="273" t="str">
        <f t="shared" si="239"/>
        <v/>
      </c>
    </row>
    <row r="2170" spans="1:28" s="272" customFormat="1" ht="20">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ref="S2170" ca="1" si="240">IF(B2170="","",IF(ISERROR(MATCH($E2170,CL,0)),"Unknown",INDIRECT("'C'!$A$"&amp;MATCH($E2170,CL,0)+1)))</f>
        <v/>
      </c>
      <c r="T2170" s="222" t="str">
        <f ca="1">IF(B2170="","",IF(ISERROR(MATCH($J2170,SorP!$B$1:$B$6230,0)),"",INDIRECT("'SorP'!$A$"&amp;MATCH($J2170,SorP!$B$1:$B$6230,0))))</f>
        <v/>
      </c>
      <c r="U2170" s="238"/>
      <c r="V2170" s="270" t="e">
        <f>IF(C2170="",NA(),MATCH($B2170&amp;$C2170,'Smelter Look-up'!$J:$J,0))</f>
        <v>#N/A</v>
      </c>
      <c r="W2170" s="271"/>
      <c r="X2170" s="271">
        <f t="shared" ref="X2170" ca="1" si="241">IF(AND(C2170="Smelter not listed",OR(LEN(D2170)=0,LEN(E2170)=0)),1,0)</f>
        <v>0</v>
      </c>
      <c r="Y2170" s="271"/>
      <c r="Z2170" s="271"/>
      <c r="AB2170" s="273" t="str">
        <f t="shared" ref="AB2170" si="242">B2170&amp;C2170</f>
        <v/>
      </c>
    </row>
    <row r="2171" spans="1:28" s="272" customFormat="1" ht="20">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ref="S2171:S2202" ca="1" si="243">IF(B2171="","",IF(ISERROR(MATCH($E2171,CL,0)),"Unknown",INDIRECT("'C'!$A$"&amp;MATCH($E2171,CL,0)+1)))</f>
        <v/>
      </c>
      <c r="T2171" s="222" t="str">
        <f ca="1">IF(B2171="","",IF(ISERROR(MATCH($J2171,SorP!$B$1:$B$6230,0)),"",INDIRECT("'SorP'!$A$"&amp;MATCH($J2171,SorP!$B$1:$B$6230,0))))</f>
        <v/>
      </c>
      <c r="U2171" s="238"/>
      <c r="V2171" s="270" t="e">
        <f>IF(C2171="",NA(),MATCH($B2171&amp;$C2171,'Smelter Look-up'!$J:$J,0))</f>
        <v>#N/A</v>
      </c>
      <c r="W2171" s="271"/>
      <c r="X2171" s="271">
        <f t="shared" ref="X2171:X2202" ca="1" si="244">IF(AND(C2171="Smelter not listed",OR(LEN(D2171)=0,LEN(E2171)=0)),1,0)</f>
        <v>0</v>
      </c>
      <c r="Y2171" s="271"/>
      <c r="Z2171" s="271"/>
      <c r="AB2171" s="273" t="str">
        <f t="shared" ref="AB2171:AB2202" si="245">B2171&amp;C2171</f>
        <v/>
      </c>
    </row>
    <row r="2172" spans="1:28" s="272" customFormat="1" ht="20">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ca="1" si="243"/>
        <v/>
      </c>
      <c r="T2172" s="222" t="str">
        <f ca="1">IF(B2172="","",IF(ISERROR(MATCH($J2172,SorP!$B$1:$B$6230,0)),"",INDIRECT("'SorP'!$A$"&amp;MATCH($J2172,SorP!$B$1:$B$6230,0))))</f>
        <v/>
      </c>
      <c r="U2172" s="238"/>
      <c r="V2172" s="270" t="e">
        <f>IF(C2172="",NA(),MATCH($B2172&amp;$C2172,'Smelter Look-up'!$J:$J,0))</f>
        <v>#N/A</v>
      </c>
      <c r="W2172" s="271"/>
      <c r="X2172" s="271">
        <f t="shared" ca="1" si="244"/>
        <v>0</v>
      </c>
      <c r="Y2172" s="271"/>
      <c r="Z2172" s="271"/>
      <c r="AB2172" s="273" t="str">
        <f t="shared" si="245"/>
        <v/>
      </c>
    </row>
    <row r="2173" spans="1:28" s="272" customFormat="1" ht="20">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243"/>
        <v/>
      </c>
      <c r="T2173" s="222" t="str">
        <f ca="1">IF(B2173="","",IF(ISERROR(MATCH($J2173,SorP!$B$1:$B$6230,0)),"",INDIRECT("'SorP'!$A$"&amp;MATCH($J2173,SorP!$B$1:$B$6230,0))))</f>
        <v/>
      </c>
      <c r="U2173" s="238"/>
      <c r="V2173" s="270" t="e">
        <f>IF(C2173="",NA(),MATCH($B2173&amp;$C2173,'Smelter Look-up'!$J:$J,0))</f>
        <v>#N/A</v>
      </c>
      <c r="W2173" s="271"/>
      <c r="X2173" s="271">
        <f t="shared" ca="1" si="244"/>
        <v>0</v>
      </c>
      <c r="Y2173" s="271"/>
      <c r="Z2173" s="271"/>
      <c r="AB2173" s="273" t="str">
        <f t="shared" si="245"/>
        <v/>
      </c>
    </row>
    <row r="2174" spans="1:28" s="272" customFormat="1" ht="20">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243"/>
        <v/>
      </c>
      <c r="T2174" s="222" t="str">
        <f ca="1">IF(B2174="","",IF(ISERROR(MATCH($J2174,SorP!$B$1:$B$6230,0)),"",INDIRECT("'SorP'!$A$"&amp;MATCH($J2174,SorP!$B$1:$B$6230,0))))</f>
        <v/>
      </c>
      <c r="U2174" s="238"/>
      <c r="V2174" s="270" t="e">
        <f>IF(C2174="",NA(),MATCH($B2174&amp;$C2174,'Smelter Look-up'!$J:$J,0))</f>
        <v>#N/A</v>
      </c>
      <c r="W2174" s="271"/>
      <c r="X2174" s="271">
        <f t="shared" ca="1" si="244"/>
        <v>0</v>
      </c>
      <c r="Y2174" s="271"/>
      <c r="Z2174" s="271"/>
      <c r="AB2174" s="273" t="str">
        <f t="shared" si="245"/>
        <v/>
      </c>
    </row>
    <row r="2175" spans="1:28" s="272" customFormat="1" ht="20">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243"/>
        <v/>
      </c>
      <c r="T2175" s="222" t="str">
        <f ca="1">IF(B2175="","",IF(ISERROR(MATCH($J2175,SorP!$B$1:$B$6230,0)),"",INDIRECT("'SorP'!$A$"&amp;MATCH($J2175,SorP!$B$1:$B$6230,0))))</f>
        <v/>
      </c>
      <c r="U2175" s="238"/>
      <c r="V2175" s="270" t="e">
        <f>IF(C2175="",NA(),MATCH($B2175&amp;$C2175,'Smelter Look-up'!$J:$J,0))</f>
        <v>#N/A</v>
      </c>
      <c r="W2175" s="271"/>
      <c r="X2175" s="271">
        <f t="shared" ca="1" si="244"/>
        <v>0</v>
      </c>
      <c r="Y2175" s="271"/>
      <c r="Z2175" s="271"/>
      <c r="AB2175" s="273" t="str">
        <f t="shared" si="245"/>
        <v/>
      </c>
    </row>
    <row r="2176" spans="1:28" s="272" customFormat="1" ht="20">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243"/>
        <v/>
      </c>
      <c r="T2176" s="222" t="str">
        <f ca="1">IF(B2176="","",IF(ISERROR(MATCH($J2176,SorP!$B$1:$B$6230,0)),"",INDIRECT("'SorP'!$A$"&amp;MATCH($J2176,SorP!$B$1:$B$6230,0))))</f>
        <v/>
      </c>
      <c r="U2176" s="238"/>
      <c r="V2176" s="270" t="e">
        <f>IF(C2176="",NA(),MATCH($B2176&amp;$C2176,'Smelter Look-up'!$J:$J,0))</f>
        <v>#N/A</v>
      </c>
      <c r="W2176" s="271"/>
      <c r="X2176" s="271">
        <f t="shared" ca="1" si="244"/>
        <v>0</v>
      </c>
      <c r="Y2176" s="271"/>
      <c r="Z2176" s="271"/>
      <c r="AB2176" s="273" t="str">
        <f t="shared" si="245"/>
        <v/>
      </c>
    </row>
    <row r="2177" spans="1:28" s="272" customFormat="1" ht="20">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243"/>
        <v/>
      </c>
      <c r="T2177" s="222" t="str">
        <f ca="1">IF(B2177="","",IF(ISERROR(MATCH($J2177,SorP!$B$1:$B$6230,0)),"",INDIRECT("'SorP'!$A$"&amp;MATCH($J2177,SorP!$B$1:$B$6230,0))))</f>
        <v/>
      </c>
      <c r="U2177" s="238"/>
      <c r="V2177" s="270" t="e">
        <f>IF(C2177="",NA(),MATCH($B2177&amp;$C2177,'Smelter Look-up'!$J:$J,0))</f>
        <v>#N/A</v>
      </c>
      <c r="W2177" s="271"/>
      <c r="X2177" s="271">
        <f t="shared" ca="1" si="244"/>
        <v>0</v>
      </c>
      <c r="Y2177" s="271"/>
      <c r="Z2177" s="271"/>
      <c r="AB2177" s="273" t="str">
        <f t="shared" si="245"/>
        <v/>
      </c>
    </row>
    <row r="2178" spans="1:28" s="272" customFormat="1" ht="20">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243"/>
        <v/>
      </c>
      <c r="T2178" s="222" t="str">
        <f ca="1">IF(B2178="","",IF(ISERROR(MATCH($J2178,SorP!$B$1:$B$6230,0)),"",INDIRECT("'SorP'!$A$"&amp;MATCH($J2178,SorP!$B$1:$B$6230,0))))</f>
        <v/>
      </c>
      <c r="U2178" s="238"/>
      <c r="V2178" s="270" t="e">
        <f>IF(C2178="",NA(),MATCH($B2178&amp;$C2178,'Smelter Look-up'!$J:$J,0))</f>
        <v>#N/A</v>
      </c>
      <c r="W2178" s="271"/>
      <c r="X2178" s="271">
        <f t="shared" ca="1" si="244"/>
        <v>0</v>
      </c>
      <c r="Y2178" s="271"/>
      <c r="Z2178" s="271"/>
      <c r="AB2178" s="273" t="str">
        <f t="shared" si="245"/>
        <v/>
      </c>
    </row>
    <row r="2179" spans="1:28" s="272" customFormat="1" ht="20">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243"/>
        <v/>
      </c>
      <c r="T2179" s="222" t="str">
        <f ca="1">IF(B2179="","",IF(ISERROR(MATCH($J2179,SorP!$B$1:$B$6230,0)),"",INDIRECT("'SorP'!$A$"&amp;MATCH($J2179,SorP!$B$1:$B$6230,0))))</f>
        <v/>
      </c>
      <c r="U2179" s="238"/>
      <c r="V2179" s="270" t="e">
        <f>IF(C2179="",NA(),MATCH($B2179&amp;$C2179,'Smelter Look-up'!$J:$J,0))</f>
        <v>#N/A</v>
      </c>
      <c r="W2179" s="271"/>
      <c r="X2179" s="271">
        <f t="shared" ca="1" si="244"/>
        <v>0</v>
      </c>
      <c r="Y2179" s="271"/>
      <c r="Z2179" s="271"/>
      <c r="AB2179" s="273" t="str">
        <f t="shared" si="245"/>
        <v/>
      </c>
    </row>
    <row r="2180" spans="1:28" s="272" customFormat="1" ht="20">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243"/>
        <v/>
      </c>
      <c r="T2180" s="222" t="str">
        <f ca="1">IF(B2180="","",IF(ISERROR(MATCH($J2180,SorP!$B$1:$B$6230,0)),"",INDIRECT("'SorP'!$A$"&amp;MATCH($J2180,SorP!$B$1:$B$6230,0))))</f>
        <v/>
      </c>
      <c r="U2180" s="238"/>
      <c r="V2180" s="270" t="e">
        <f>IF(C2180="",NA(),MATCH($B2180&amp;$C2180,'Smelter Look-up'!$J:$J,0))</f>
        <v>#N/A</v>
      </c>
      <c r="W2180" s="271"/>
      <c r="X2180" s="271">
        <f t="shared" ca="1" si="244"/>
        <v>0</v>
      </c>
      <c r="Y2180" s="271"/>
      <c r="Z2180" s="271"/>
      <c r="AB2180" s="273" t="str">
        <f t="shared" si="245"/>
        <v/>
      </c>
    </row>
    <row r="2181" spans="1:28" s="272" customFormat="1" ht="20">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243"/>
        <v/>
      </c>
      <c r="T2181" s="222" t="str">
        <f ca="1">IF(B2181="","",IF(ISERROR(MATCH($J2181,SorP!$B$1:$B$6230,0)),"",INDIRECT("'SorP'!$A$"&amp;MATCH($J2181,SorP!$B$1:$B$6230,0))))</f>
        <v/>
      </c>
      <c r="U2181" s="238"/>
      <c r="V2181" s="270" t="e">
        <f>IF(C2181="",NA(),MATCH($B2181&amp;$C2181,'Smelter Look-up'!$J:$J,0))</f>
        <v>#N/A</v>
      </c>
      <c r="W2181" s="271"/>
      <c r="X2181" s="271">
        <f t="shared" ca="1" si="244"/>
        <v>0</v>
      </c>
      <c r="Y2181" s="271"/>
      <c r="Z2181" s="271"/>
      <c r="AB2181" s="273" t="str">
        <f t="shared" si="245"/>
        <v/>
      </c>
    </row>
    <row r="2182" spans="1:28" s="272" customFormat="1" ht="20">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243"/>
        <v/>
      </c>
      <c r="T2182" s="222" t="str">
        <f ca="1">IF(B2182="","",IF(ISERROR(MATCH($J2182,SorP!$B$1:$B$6230,0)),"",INDIRECT("'SorP'!$A$"&amp;MATCH($J2182,SorP!$B$1:$B$6230,0))))</f>
        <v/>
      </c>
      <c r="U2182" s="238"/>
      <c r="V2182" s="270" t="e">
        <f>IF(C2182="",NA(),MATCH($B2182&amp;$C2182,'Smelter Look-up'!$J:$J,0))</f>
        <v>#N/A</v>
      </c>
      <c r="W2182" s="271"/>
      <c r="X2182" s="271">
        <f t="shared" ca="1" si="244"/>
        <v>0</v>
      </c>
      <c r="Y2182" s="271"/>
      <c r="Z2182" s="271"/>
      <c r="AB2182" s="273" t="str">
        <f t="shared" si="245"/>
        <v/>
      </c>
    </row>
    <row r="2183" spans="1:28" s="272" customFormat="1" ht="20">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243"/>
        <v/>
      </c>
      <c r="T2183" s="222" t="str">
        <f ca="1">IF(B2183="","",IF(ISERROR(MATCH($J2183,SorP!$B$1:$B$6230,0)),"",INDIRECT("'SorP'!$A$"&amp;MATCH($J2183,SorP!$B$1:$B$6230,0))))</f>
        <v/>
      </c>
      <c r="U2183" s="238"/>
      <c r="V2183" s="270" t="e">
        <f>IF(C2183="",NA(),MATCH($B2183&amp;$C2183,'Smelter Look-up'!$J:$J,0))</f>
        <v>#N/A</v>
      </c>
      <c r="W2183" s="271"/>
      <c r="X2183" s="271">
        <f t="shared" ca="1" si="244"/>
        <v>0</v>
      </c>
      <c r="Y2183" s="271"/>
      <c r="Z2183" s="271"/>
      <c r="AB2183" s="273" t="str">
        <f t="shared" si="245"/>
        <v/>
      </c>
    </row>
    <row r="2184" spans="1:28" s="272" customFormat="1" ht="20">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243"/>
        <v/>
      </c>
      <c r="T2184" s="222" t="str">
        <f ca="1">IF(B2184="","",IF(ISERROR(MATCH($J2184,SorP!$B$1:$B$6230,0)),"",INDIRECT("'SorP'!$A$"&amp;MATCH($J2184,SorP!$B$1:$B$6230,0))))</f>
        <v/>
      </c>
      <c r="U2184" s="238"/>
      <c r="V2184" s="270" t="e">
        <f>IF(C2184="",NA(),MATCH($B2184&amp;$C2184,'Smelter Look-up'!$J:$J,0))</f>
        <v>#N/A</v>
      </c>
      <c r="W2184" s="271"/>
      <c r="X2184" s="271">
        <f t="shared" ca="1" si="244"/>
        <v>0</v>
      </c>
      <c r="Y2184" s="271"/>
      <c r="Z2184" s="271"/>
      <c r="AB2184" s="273" t="str">
        <f t="shared" si="245"/>
        <v/>
      </c>
    </row>
    <row r="2185" spans="1:28" s="272" customFormat="1" ht="20">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243"/>
        <v/>
      </c>
      <c r="T2185" s="222" t="str">
        <f ca="1">IF(B2185="","",IF(ISERROR(MATCH($J2185,SorP!$B$1:$B$6230,0)),"",INDIRECT("'SorP'!$A$"&amp;MATCH($J2185,SorP!$B$1:$B$6230,0))))</f>
        <v/>
      </c>
      <c r="U2185" s="238"/>
      <c r="V2185" s="270" t="e">
        <f>IF(C2185="",NA(),MATCH($B2185&amp;$C2185,'Smelter Look-up'!$J:$J,0))</f>
        <v>#N/A</v>
      </c>
      <c r="W2185" s="271"/>
      <c r="X2185" s="271">
        <f t="shared" ca="1" si="244"/>
        <v>0</v>
      </c>
      <c r="Y2185" s="271"/>
      <c r="Z2185" s="271"/>
      <c r="AB2185" s="273" t="str">
        <f t="shared" si="245"/>
        <v/>
      </c>
    </row>
    <row r="2186" spans="1:28" s="272" customFormat="1" ht="20">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243"/>
        <v/>
      </c>
      <c r="T2186" s="222" t="str">
        <f ca="1">IF(B2186="","",IF(ISERROR(MATCH($J2186,SorP!$B$1:$B$6230,0)),"",INDIRECT("'SorP'!$A$"&amp;MATCH($J2186,SorP!$B$1:$B$6230,0))))</f>
        <v/>
      </c>
      <c r="U2186" s="238"/>
      <c r="V2186" s="270" t="e">
        <f>IF(C2186="",NA(),MATCH($B2186&amp;$C2186,'Smelter Look-up'!$J:$J,0))</f>
        <v>#N/A</v>
      </c>
      <c r="W2186" s="271"/>
      <c r="X2186" s="271">
        <f t="shared" ca="1" si="244"/>
        <v>0</v>
      </c>
      <c r="Y2186" s="271"/>
      <c r="Z2186" s="271"/>
      <c r="AB2186" s="273" t="str">
        <f t="shared" si="245"/>
        <v/>
      </c>
    </row>
    <row r="2187" spans="1:28" s="272" customFormat="1" ht="20">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243"/>
        <v/>
      </c>
      <c r="T2187" s="222" t="str">
        <f ca="1">IF(B2187="","",IF(ISERROR(MATCH($J2187,SorP!$B$1:$B$6230,0)),"",INDIRECT("'SorP'!$A$"&amp;MATCH($J2187,SorP!$B$1:$B$6230,0))))</f>
        <v/>
      </c>
      <c r="U2187" s="238"/>
      <c r="V2187" s="270" t="e">
        <f>IF(C2187="",NA(),MATCH($B2187&amp;$C2187,'Smelter Look-up'!$J:$J,0))</f>
        <v>#N/A</v>
      </c>
      <c r="W2187" s="271"/>
      <c r="X2187" s="271">
        <f t="shared" ca="1" si="244"/>
        <v>0</v>
      </c>
      <c r="Y2187" s="271"/>
      <c r="Z2187" s="271"/>
      <c r="AB2187" s="273" t="str">
        <f t="shared" si="245"/>
        <v/>
      </c>
    </row>
    <row r="2188" spans="1:28" s="272" customFormat="1" ht="20">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243"/>
        <v/>
      </c>
      <c r="T2188" s="222" t="str">
        <f ca="1">IF(B2188="","",IF(ISERROR(MATCH($J2188,SorP!$B$1:$B$6230,0)),"",INDIRECT("'SorP'!$A$"&amp;MATCH($J2188,SorP!$B$1:$B$6230,0))))</f>
        <v/>
      </c>
      <c r="U2188" s="238"/>
      <c r="V2188" s="270" t="e">
        <f>IF(C2188="",NA(),MATCH($B2188&amp;$C2188,'Smelter Look-up'!$J:$J,0))</f>
        <v>#N/A</v>
      </c>
      <c r="W2188" s="271"/>
      <c r="X2188" s="271">
        <f t="shared" ca="1" si="244"/>
        <v>0</v>
      </c>
      <c r="Y2188" s="271"/>
      <c r="Z2188" s="271"/>
      <c r="AB2188" s="273" t="str">
        <f t="shared" si="245"/>
        <v/>
      </c>
    </row>
    <row r="2189" spans="1:28" s="272" customFormat="1" ht="20">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243"/>
        <v/>
      </c>
      <c r="T2189" s="222" t="str">
        <f ca="1">IF(B2189="","",IF(ISERROR(MATCH($J2189,SorP!$B$1:$B$6230,0)),"",INDIRECT("'SorP'!$A$"&amp;MATCH($J2189,SorP!$B$1:$B$6230,0))))</f>
        <v/>
      </c>
      <c r="U2189" s="238"/>
      <c r="V2189" s="270" t="e">
        <f>IF(C2189="",NA(),MATCH($B2189&amp;$C2189,'Smelter Look-up'!$J:$J,0))</f>
        <v>#N/A</v>
      </c>
      <c r="W2189" s="271"/>
      <c r="X2189" s="271">
        <f t="shared" ca="1" si="244"/>
        <v>0</v>
      </c>
      <c r="Y2189" s="271"/>
      <c r="Z2189" s="271"/>
      <c r="AB2189" s="273" t="str">
        <f t="shared" si="245"/>
        <v/>
      </c>
    </row>
    <row r="2190" spans="1:28" s="272" customFormat="1" ht="20">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243"/>
        <v/>
      </c>
      <c r="T2190" s="222" t="str">
        <f ca="1">IF(B2190="","",IF(ISERROR(MATCH($J2190,SorP!$B$1:$B$6230,0)),"",INDIRECT("'SorP'!$A$"&amp;MATCH($J2190,SorP!$B$1:$B$6230,0))))</f>
        <v/>
      </c>
      <c r="U2190" s="238"/>
      <c r="V2190" s="270" t="e">
        <f>IF(C2190="",NA(),MATCH($B2190&amp;$C2190,'Smelter Look-up'!$J:$J,0))</f>
        <v>#N/A</v>
      </c>
      <c r="W2190" s="271"/>
      <c r="X2190" s="271">
        <f t="shared" ca="1" si="244"/>
        <v>0</v>
      </c>
      <c r="Y2190" s="271"/>
      <c r="Z2190" s="271"/>
      <c r="AB2190" s="273" t="str">
        <f t="shared" si="245"/>
        <v/>
      </c>
    </row>
    <row r="2191" spans="1:28" s="272" customFormat="1" ht="20">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243"/>
        <v/>
      </c>
      <c r="T2191" s="222" t="str">
        <f ca="1">IF(B2191="","",IF(ISERROR(MATCH($J2191,SorP!$B$1:$B$6230,0)),"",INDIRECT("'SorP'!$A$"&amp;MATCH($J2191,SorP!$B$1:$B$6230,0))))</f>
        <v/>
      </c>
      <c r="U2191" s="238"/>
      <c r="V2191" s="270" t="e">
        <f>IF(C2191="",NA(),MATCH($B2191&amp;$C2191,'Smelter Look-up'!$J:$J,0))</f>
        <v>#N/A</v>
      </c>
      <c r="W2191" s="271"/>
      <c r="X2191" s="271">
        <f t="shared" ca="1" si="244"/>
        <v>0</v>
      </c>
      <c r="Y2191" s="271"/>
      <c r="Z2191" s="271"/>
      <c r="AB2191" s="273" t="str">
        <f t="shared" si="245"/>
        <v/>
      </c>
    </row>
    <row r="2192" spans="1:28" s="272" customFormat="1" ht="20">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243"/>
        <v/>
      </c>
      <c r="T2192" s="222" t="str">
        <f ca="1">IF(B2192="","",IF(ISERROR(MATCH($J2192,SorP!$B$1:$B$6230,0)),"",INDIRECT("'SorP'!$A$"&amp;MATCH($J2192,SorP!$B$1:$B$6230,0))))</f>
        <v/>
      </c>
      <c r="U2192" s="238"/>
      <c r="V2192" s="270" t="e">
        <f>IF(C2192="",NA(),MATCH($B2192&amp;$C2192,'Smelter Look-up'!$J:$J,0))</f>
        <v>#N/A</v>
      </c>
      <c r="W2192" s="271"/>
      <c r="X2192" s="271">
        <f t="shared" ca="1" si="244"/>
        <v>0</v>
      </c>
      <c r="Y2192" s="271"/>
      <c r="Z2192" s="271"/>
      <c r="AB2192" s="273" t="str">
        <f t="shared" si="245"/>
        <v/>
      </c>
    </row>
    <row r="2193" spans="1:28" s="272" customFormat="1" ht="20">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243"/>
        <v/>
      </c>
      <c r="T2193" s="222" t="str">
        <f ca="1">IF(B2193="","",IF(ISERROR(MATCH($J2193,SorP!$B$1:$B$6230,0)),"",INDIRECT("'SorP'!$A$"&amp;MATCH($J2193,SorP!$B$1:$B$6230,0))))</f>
        <v/>
      </c>
      <c r="U2193" s="238"/>
      <c r="V2193" s="270" t="e">
        <f>IF(C2193="",NA(),MATCH($B2193&amp;$C2193,'Smelter Look-up'!$J:$J,0))</f>
        <v>#N/A</v>
      </c>
      <c r="W2193" s="271"/>
      <c r="X2193" s="271">
        <f t="shared" ca="1" si="244"/>
        <v>0</v>
      </c>
      <c r="Y2193" s="271"/>
      <c r="Z2193" s="271"/>
      <c r="AB2193" s="273" t="str">
        <f t="shared" si="245"/>
        <v/>
      </c>
    </row>
    <row r="2194" spans="1:28" s="272" customFormat="1" ht="20">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243"/>
        <v/>
      </c>
      <c r="T2194" s="222" t="str">
        <f ca="1">IF(B2194="","",IF(ISERROR(MATCH($J2194,SorP!$B$1:$B$6230,0)),"",INDIRECT("'SorP'!$A$"&amp;MATCH($J2194,SorP!$B$1:$B$6230,0))))</f>
        <v/>
      </c>
      <c r="U2194" s="238"/>
      <c r="V2194" s="270" t="e">
        <f>IF(C2194="",NA(),MATCH($B2194&amp;$C2194,'Smelter Look-up'!$J:$J,0))</f>
        <v>#N/A</v>
      </c>
      <c r="W2194" s="271"/>
      <c r="X2194" s="271">
        <f t="shared" ca="1" si="244"/>
        <v>0</v>
      </c>
      <c r="Y2194" s="271"/>
      <c r="Z2194" s="271"/>
      <c r="AB2194" s="273" t="str">
        <f t="shared" si="245"/>
        <v/>
      </c>
    </row>
    <row r="2195" spans="1:28" s="272" customFormat="1" ht="20">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243"/>
        <v/>
      </c>
      <c r="T2195" s="222" t="str">
        <f ca="1">IF(B2195="","",IF(ISERROR(MATCH($J2195,SorP!$B$1:$B$6230,0)),"",INDIRECT("'SorP'!$A$"&amp;MATCH($J2195,SorP!$B$1:$B$6230,0))))</f>
        <v/>
      </c>
      <c r="U2195" s="238"/>
      <c r="V2195" s="270" t="e">
        <f>IF(C2195="",NA(),MATCH($B2195&amp;$C2195,'Smelter Look-up'!$J:$J,0))</f>
        <v>#N/A</v>
      </c>
      <c r="W2195" s="271"/>
      <c r="X2195" s="271">
        <f t="shared" ca="1" si="244"/>
        <v>0</v>
      </c>
      <c r="Y2195" s="271"/>
      <c r="Z2195" s="271"/>
      <c r="AB2195" s="273" t="str">
        <f t="shared" si="245"/>
        <v/>
      </c>
    </row>
    <row r="2196" spans="1:28" s="272" customFormat="1" ht="20">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243"/>
        <v/>
      </c>
      <c r="T2196" s="222" t="str">
        <f ca="1">IF(B2196="","",IF(ISERROR(MATCH($J2196,SorP!$B$1:$B$6230,0)),"",INDIRECT("'SorP'!$A$"&amp;MATCH($J2196,SorP!$B$1:$B$6230,0))))</f>
        <v/>
      </c>
      <c r="U2196" s="238"/>
      <c r="V2196" s="270" t="e">
        <f>IF(C2196="",NA(),MATCH($B2196&amp;$C2196,'Smelter Look-up'!$J:$J,0))</f>
        <v>#N/A</v>
      </c>
      <c r="W2196" s="271"/>
      <c r="X2196" s="271">
        <f t="shared" ca="1" si="244"/>
        <v>0</v>
      </c>
      <c r="Y2196" s="271"/>
      <c r="Z2196" s="271"/>
      <c r="AB2196" s="273" t="str">
        <f t="shared" si="245"/>
        <v/>
      </c>
    </row>
    <row r="2197" spans="1:28" s="272" customFormat="1" ht="20">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243"/>
        <v/>
      </c>
      <c r="T2197" s="222" t="str">
        <f ca="1">IF(B2197="","",IF(ISERROR(MATCH($J2197,SorP!$B$1:$B$6230,0)),"",INDIRECT("'SorP'!$A$"&amp;MATCH($J2197,SorP!$B$1:$B$6230,0))))</f>
        <v/>
      </c>
      <c r="U2197" s="238"/>
      <c r="V2197" s="270" t="e">
        <f>IF(C2197="",NA(),MATCH($B2197&amp;$C2197,'Smelter Look-up'!$J:$J,0))</f>
        <v>#N/A</v>
      </c>
      <c r="W2197" s="271"/>
      <c r="X2197" s="271">
        <f t="shared" ca="1" si="244"/>
        <v>0</v>
      </c>
      <c r="Y2197" s="271"/>
      <c r="Z2197" s="271"/>
      <c r="AB2197" s="273" t="str">
        <f t="shared" si="245"/>
        <v/>
      </c>
    </row>
    <row r="2198" spans="1:28" s="272" customFormat="1" ht="20">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243"/>
        <v/>
      </c>
      <c r="T2198" s="222" t="str">
        <f ca="1">IF(B2198="","",IF(ISERROR(MATCH($J2198,SorP!$B$1:$B$6230,0)),"",INDIRECT("'SorP'!$A$"&amp;MATCH($J2198,SorP!$B$1:$B$6230,0))))</f>
        <v/>
      </c>
      <c r="U2198" s="238"/>
      <c r="V2198" s="270" t="e">
        <f>IF(C2198="",NA(),MATCH($B2198&amp;$C2198,'Smelter Look-up'!$J:$J,0))</f>
        <v>#N/A</v>
      </c>
      <c r="W2198" s="271"/>
      <c r="X2198" s="271">
        <f t="shared" ca="1" si="244"/>
        <v>0</v>
      </c>
      <c r="Y2198" s="271"/>
      <c r="Z2198" s="271"/>
      <c r="AB2198" s="273" t="str">
        <f t="shared" si="245"/>
        <v/>
      </c>
    </row>
    <row r="2199" spans="1:28" s="272" customFormat="1" ht="20">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243"/>
        <v/>
      </c>
      <c r="T2199" s="222" t="str">
        <f ca="1">IF(B2199="","",IF(ISERROR(MATCH($J2199,SorP!$B$1:$B$6230,0)),"",INDIRECT("'SorP'!$A$"&amp;MATCH($J2199,SorP!$B$1:$B$6230,0))))</f>
        <v/>
      </c>
      <c r="U2199" s="238"/>
      <c r="V2199" s="270" t="e">
        <f>IF(C2199="",NA(),MATCH($B2199&amp;$C2199,'Smelter Look-up'!$J:$J,0))</f>
        <v>#N/A</v>
      </c>
      <c r="W2199" s="271"/>
      <c r="X2199" s="271">
        <f t="shared" ca="1" si="244"/>
        <v>0</v>
      </c>
      <c r="Y2199" s="271"/>
      <c r="Z2199" s="271"/>
      <c r="AB2199" s="273" t="str">
        <f t="shared" si="245"/>
        <v/>
      </c>
    </row>
    <row r="2200" spans="1:28" s="272" customFormat="1" ht="20">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243"/>
        <v/>
      </c>
      <c r="T2200" s="222" t="str">
        <f ca="1">IF(B2200="","",IF(ISERROR(MATCH($J2200,SorP!$B$1:$B$6230,0)),"",INDIRECT("'SorP'!$A$"&amp;MATCH($J2200,SorP!$B$1:$B$6230,0))))</f>
        <v/>
      </c>
      <c r="U2200" s="238"/>
      <c r="V2200" s="270" t="e">
        <f>IF(C2200="",NA(),MATCH($B2200&amp;$C2200,'Smelter Look-up'!$J:$J,0))</f>
        <v>#N/A</v>
      </c>
      <c r="W2200" s="271"/>
      <c r="X2200" s="271">
        <f t="shared" ca="1" si="244"/>
        <v>0</v>
      </c>
      <c r="Y2200" s="271"/>
      <c r="Z2200" s="271"/>
      <c r="AB2200" s="273" t="str">
        <f t="shared" si="245"/>
        <v/>
      </c>
    </row>
    <row r="2201" spans="1:28" s="272" customFormat="1" ht="20">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243"/>
        <v/>
      </c>
      <c r="T2201" s="222" t="str">
        <f ca="1">IF(B2201="","",IF(ISERROR(MATCH($J2201,SorP!$B$1:$B$6230,0)),"",INDIRECT("'SorP'!$A$"&amp;MATCH($J2201,SorP!$B$1:$B$6230,0))))</f>
        <v/>
      </c>
      <c r="U2201" s="238"/>
      <c r="V2201" s="270" t="e">
        <f>IF(C2201="",NA(),MATCH($B2201&amp;$C2201,'Smelter Look-up'!$J:$J,0))</f>
        <v>#N/A</v>
      </c>
      <c r="W2201" s="271"/>
      <c r="X2201" s="271">
        <f t="shared" ca="1" si="244"/>
        <v>0</v>
      </c>
      <c r="Y2201" s="271"/>
      <c r="Z2201" s="271"/>
      <c r="AB2201" s="273" t="str">
        <f t="shared" si="245"/>
        <v/>
      </c>
    </row>
    <row r="2202" spans="1:28" s="272" customFormat="1" ht="20">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243"/>
        <v/>
      </c>
      <c r="T2202" s="222" t="str">
        <f ca="1">IF(B2202="","",IF(ISERROR(MATCH($J2202,SorP!$B$1:$B$6230,0)),"",INDIRECT("'SorP'!$A$"&amp;MATCH($J2202,SorP!$B$1:$B$6230,0))))</f>
        <v/>
      </c>
      <c r="U2202" s="238"/>
      <c r="V2202" s="270" t="e">
        <f>IF(C2202="",NA(),MATCH($B2202&amp;$C2202,'Smelter Look-up'!$J:$J,0))</f>
        <v>#N/A</v>
      </c>
      <c r="W2202" s="271"/>
      <c r="X2202" s="271">
        <f t="shared" ca="1" si="244"/>
        <v>0</v>
      </c>
      <c r="Y2202" s="271"/>
      <c r="Z2202" s="271"/>
      <c r="AB2202" s="273" t="str">
        <f t="shared" si="245"/>
        <v/>
      </c>
    </row>
    <row r="2203" spans="1:28" s="272" customFormat="1" ht="20">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ref="S2203:S2233" ca="1" si="246">IF(B2203="","",IF(ISERROR(MATCH($E2203,CL,0)),"Unknown",INDIRECT("'C'!$A$"&amp;MATCH($E2203,CL,0)+1)))</f>
        <v/>
      </c>
      <c r="T2203" s="222" t="str">
        <f ca="1">IF(B2203="","",IF(ISERROR(MATCH($J2203,SorP!$B$1:$B$6230,0)),"",INDIRECT("'SorP'!$A$"&amp;MATCH($J2203,SorP!$B$1:$B$6230,0))))</f>
        <v/>
      </c>
      <c r="U2203" s="238"/>
      <c r="V2203" s="270" t="e">
        <f>IF(C2203="",NA(),MATCH($B2203&amp;$C2203,'Smelter Look-up'!$J:$J,0))</f>
        <v>#N/A</v>
      </c>
      <c r="W2203" s="271"/>
      <c r="X2203" s="271">
        <f t="shared" ref="X2203:X2233" ca="1" si="247">IF(AND(C2203="Smelter not listed",OR(LEN(D2203)=0,LEN(E2203)=0)),1,0)</f>
        <v>0</v>
      </c>
      <c r="Y2203" s="271"/>
      <c r="Z2203" s="271"/>
      <c r="AB2203" s="273" t="str">
        <f t="shared" ref="AB2203:AB2233" si="248">B2203&amp;C2203</f>
        <v/>
      </c>
    </row>
    <row r="2204" spans="1:28" s="272" customFormat="1" ht="20">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ca="1" si="246"/>
        <v/>
      </c>
      <c r="T2204" s="222" t="str">
        <f ca="1">IF(B2204="","",IF(ISERROR(MATCH($J2204,SorP!$B$1:$B$6230,0)),"",INDIRECT("'SorP'!$A$"&amp;MATCH($J2204,SorP!$B$1:$B$6230,0))))</f>
        <v/>
      </c>
      <c r="U2204" s="238"/>
      <c r="V2204" s="270" t="e">
        <f>IF(C2204="",NA(),MATCH($B2204&amp;$C2204,'Smelter Look-up'!$J:$J,0))</f>
        <v>#N/A</v>
      </c>
      <c r="W2204" s="271"/>
      <c r="X2204" s="271">
        <f t="shared" ca="1" si="247"/>
        <v>0</v>
      </c>
      <c r="Y2204" s="271"/>
      <c r="Z2204" s="271"/>
      <c r="AB2204" s="273" t="str">
        <f t="shared" si="248"/>
        <v/>
      </c>
    </row>
    <row r="2205" spans="1:28" s="272" customFormat="1" ht="20">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246"/>
        <v/>
      </c>
      <c r="T2205" s="222" t="str">
        <f ca="1">IF(B2205="","",IF(ISERROR(MATCH($J2205,SorP!$B$1:$B$6230,0)),"",INDIRECT("'SorP'!$A$"&amp;MATCH($J2205,SorP!$B$1:$B$6230,0))))</f>
        <v/>
      </c>
      <c r="U2205" s="238"/>
      <c r="V2205" s="270" t="e">
        <f>IF(C2205="",NA(),MATCH($B2205&amp;$C2205,'Smelter Look-up'!$J:$J,0))</f>
        <v>#N/A</v>
      </c>
      <c r="W2205" s="271"/>
      <c r="X2205" s="271">
        <f t="shared" ca="1" si="247"/>
        <v>0</v>
      </c>
      <c r="Y2205" s="271"/>
      <c r="Z2205" s="271"/>
      <c r="AB2205" s="273" t="str">
        <f t="shared" si="248"/>
        <v/>
      </c>
    </row>
    <row r="2206" spans="1:28" s="272" customFormat="1" ht="20">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246"/>
        <v/>
      </c>
      <c r="T2206" s="222" t="str">
        <f ca="1">IF(B2206="","",IF(ISERROR(MATCH($J2206,SorP!$B$1:$B$6230,0)),"",INDIRECT("'SorP'!$A$"&amp;MATCH($J2206,SorP!$B$1:$B$6230,0))))</f>
        <v/>
      </c>
      <c r="U2206" s="238"/>
      <c r="V2206" s="270" t="e">
        <f>IF(C2206="",NA(),MATCH($B2206&amp;$C2206,'Smelter Look-up'!$J:$J,0))</f>
        <v>#N/A</v>
      </c>
      <c r="W2206" s="271"/>
      <c r="X2206" s="271">
        <f t="shared" ca="1" si="247"/>
        <v>0</v>
      </c>
      <c r="Y2206" s="271"/>
      <c r="Z2206" s="271"/>
      <c r="AB2206" s="273" t="str">
        <f t="shared" si="248"/>
        <v/>
      </c>
    </row>
    <row r="2207" spans="1:28" s="272" customFormat="1" ht="20">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246"/>
        <v/>
      </c>
      <c r="T2207" s="222" t="str">
        <f ca="1">IF(B2207="","",IF(ISERROR(MATCH($J2207,SorP!$B$1:$B$6230,0)),"",INDIRECT("'SorP'!$A$"&amp;MATCH($J2207,SorP!$B$1:$B$6230,0))))</f>
        <v/>
      </c>
      <c r="U2207" s="238"/>
      <c r="V2207" s="270" t="e">
        <f>IF(C2207="",NA(),MATCH($B2207&amp;$C2207,'Smelter Look-up'!$J:$J,0))</f>
        <v>#N/A</v>
      </c>
      <c r="W2207" s="271"/>
      <c r="X2207" s="271">
        <f t="shared" ca="1" si="247"/>
        <v>0</v>
      </c>
      <c r="Y2207" s="271"/>
      <c r="Z2207" s="271"/>
      <c r="AB2207" s="273" t="str">
        <f t="shared" si="248"/>
        <v/>
      </c>
    </row>
    <row r="2208" spans="1:28" s="272" customFormat="1" ht="20">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246"/>
        <v/>
      </c>
      <c r="T2208" s="222" t="str">
        <f ca="1">IF(B2208="","",IF(ISERROR(MATCH($J2208,SorP!$B$1:$B$6230,0)),"",INDIRECT("'SorP'!$A$"&amp;MATCH($J2208,SorP!$B$1:$B$6230,0))))</f>
        <v/>
      </c>
      <c r="U2208" s="238"/>
      <c r="V2208" s="270" t="e">
        <f>IF(C2208="",NA(),MATCH($B2208&amp;$C2208,'Smelter Look-up'!$J:$J,0))</f>
        <v>#N/A</v>
      </c>
      <c r="W2208" s="271"/>
      <c r="X2208" s="271">
        <f t="shared" ca="1" si="247"/>
        <v>0</v>
      </c>
      <c r="Y2208" s="271"/>
      <c r="Z2208" s="271"/>
      <c r="AB2208" s="273" t="str">
        <f t="shared" si="248"/>
        <v/>
      </c>
    </row>
    <row r="2209" spans="1:28" s="272" customFormat="1" ht="20">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246"/>
        <v/>
      </c>
      <c r="T2209" s="222" t="str">
        <f ca="1">IF(B2209="","",IF(ISERROR(MATCH($J2209,SorP!$B$1:$B$6230,0)),"",INDIRECT("'SorP'!$A$"&amp;MATCH($J2209,SorP!$B$1:$B$6230,0))))</f>
        <v/>
      </c>
      <c r="U2209" s="238"/>
      <c r="V2209" s="270" t="e">
        <f>IF(C2209="",NA(),MATCH($B2209&amp;$C2209,'Smelter Look-up'!$J:$J,0))</f>
        <v>#N/A</v>
      </c>
      <c r="W2209" s="271"/>
      <c r="X2209" s="271">
        <f t="shared" ca="1" si="247"/>
        <v>0</v>
      </c>
      <c r="Y2209" s="271"/>
      <c r="Z2209" s="271"/>
      <c r="AB2209" s="273" t="str">
        <f t="shared" si="248"/>
        <v/>
      </c>
    </row>
    <row r="2210" spans="1:28" s="272" customFormat="1" ht="20">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246"/>
        <v/>
      </c>
      <c r="T2210" s="222" t="str">
        <f ca="1">IF(B2210="","",IF(ISERROR(MATCH($J2210,SorP!$B$1:$B$6230,0)),"",INDIRECT("'SorP'!$A$"&amp;MATCH($J2210,SorP!$B$1:$B$6230,0))))</f>
        <v/>
      </c>
      <c r="U2210" s="238"/>
      <c r="V2210" s="270" t="e">
        <f>IF(C2210="",NA(),MATCH($B2210&amp;$C2210,'Smelter Look-up'!$J:$J,0))</f>
        <v>#N/A</v>
      </c>
      <c r="W2210" s="271"/>
      <c r="X2210" s="271">
        <f t="shared" ca="1" si="247"/>
        <v>0</v>
      </c>
      <c r="Y2210" s="271"/>
      <c r="Z2210" s="271"/>
      <c r="AB2210" s="273" t="str">
        <f t="shared" si="248"/>
        <v/>
      </c>
    </row>
    <row r="2211" spans="1:28" s="272" customFormat="1" ht="20">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246"/>
        <v/>
      </c>
      <c r="T2211" s="222" t="str">
        <f ca="1">IF(B2211="","",IF(ISERROR(MATCH($J2211,SorP!$B$1:$B$6230,0)),"",INDIRECT("'SorP'!$A$"&amp;MATCH($J2211,SorP!$B$1:$B$6230,0))))</f>
        <v/>
      </c>
      <c r="U2211" s="238"/>
      <c r="V2211" s="270" t="e">
        <f>IF(C2211="",NA(),MATCH($B2211&amp;$C2211,'Smelter Look-up'!$J:$J,0))</f>
        <v>#N/A</v>
      </c>
      <c r="W2211" s="271"/>
      <c r="X2211" s="271">
        <f t="shared" ca="1" si="247"/>
        <v>0</v>
      </c>
      <c r="Y2211" s="271"/>
      <c r="Z2211" s="271"/>
      <c r="AB2211" s="273" t="str">
        <f t="shared" si="248"/>
        <v/>
      </c>
    </row>
    <row r="2212" spans="1:28" s="272" customFormat="1" ht="20">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246"/>
        <v/>
      </c>
      <c r="T2212" s="222" t="str">
        <f ca="1">IF(B2212="","",IF(ISERROR(MATCH($J2212,SorP!$B$1:$B$6230,0)),"",INDIRECT("'SorP'!$A$"&amp;MATCH($J2212,SorP!$B$1:$B$6230,0))))</f>
        <v/>
      </c>
      <c r="U2212" s="238"/>
      <c r="V2212" s="270" t="e">
        <f>IF(C2212="",NA(),MATCH($B2212&amp;$C2212,'Smelter Look-up'!$J:$J,0))</f>
        <v>#N/A</v>
      </c>
      <c r="W2212" s="271"/>
      <c r="X2212" s="271">
        <f t="shared" ca="1" si="247"/>
        <v>0</v>
      </c>
      <c r="Y2212" s="271"/>
      <c r="Z2212" s="271"/>
      <c r="AB2212" s="273" t="str">
        <f t="shared" si="248"/>
        <v/>
      </c>
    </row>
    <row r="2213" spans="1:28" s="272" customFormat="1" ht="20">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246"/>
        <v/>
      </c>
      <c r="T2213" s="222" t="str">
        <f ca="1">IF(B2213="","",IF(ISERROR(MATCH($J2213,SorP!$B$1:$B$6230,0)),"",INDIRECT("'SorP'!$A$"&amp;MATCH($J2213,SorP!$B$1:$B$6230,0))))</f>
        <v/>
      </c>
      <c r="U2213" s="238"/>
      <c r="V2213" s="270" t="e">
        <f>IF(C2213="",NA(),MATCH($B2213&amp;$C2213,'Smelter Look-up'!$J:$J,0))</f>
        <v>#N/A</v>
      </c>
      <c r="W2213" s="271"/>
      <c r="X2213" s="271">
        <f t="shared" ca="1" si="247"/>
        <v>0</v>
      </c>
      <c r="Y2213" s="271"/>
      <c r="Z2213" s="271"/>
      <c r="AB2213" s="273" t="str">
        <f t="shared" si="248"/>
        <v/>
      </c>
    </row>
    <row r="2214" spans="1:28" s="272" customFormat="1" ht="20">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246"/>
        <v/>
      </c>
      <c r="T2214" s="222" t="str">
        <f ca="1">IF(B2214="","",IF(ISERROR(MATCH($J2214,SorP!$B$1:$B$6230,0)),"",INDIRECT("'SorP'!$A$"&amp;MATCH($J2214,SorP!$B$1:$B$6230,0))))</f>
        <v/>
      </c>
      <c r="U2214" s="238"/>
      <c r="V2214" s="270" t="e">
        <f>IF(C2214="",NA(),MATCH($B2214&amp;$C2214,'Smelter Look-up'!$J:$J,0))</f>
        <v>#N/A</v>
      </c>
      <c r="W2214" s="271"/>
      <c r="X2214" s="271">
        <f t="shared" ca="1" si="247"/>
        <v>0</v>
      </c>
      <c r="Y2214" s="271"/>
      <c r="Z2214" s="271"/>
      <c r="AB2214" s="273" t="str">
        <f t="shared" si="248"/>
        <v/>
      </c>
    </row>
    <row r="2215" spans="1:28" s="272" customFormat="1" ht="20">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246"/>
        <v/>
      </c>
      <c r="T2215" s="222" t="str">
        <f ca="1">IF(B2215="","",IF(ISERROR(MATCH($J2215,SorP!$B$1:$B$6230,0)),"",INDIRECT("'SorP'!$A$"&amp;MATCH($J2215,SorP!$B$1:$B$6230,0))))</f>
        <v/>
      </c>
      <c r="U2215" s="238"/>
      <c r="V2215" s="270" t="e">
        <f>IF(C2215="",NA(),MATCH($B2215&amp;$C2215,'Smelter Look-up'!$J:$J,0))</f>
        <v>#N/A</v>
      </c>
      <c r="W2215" s="271"/>
      <c r="X2215" s="271">
        <f t="shared" ca="1" si="247"/>
        <v>0</v>
      </c>
      <c r="Y2215" s="271"/>
      <c r="Z2215" s="271"/>
      <c r="AB2215" s="273" t="str">
        <f t="shared" si="248"/>
        <v/>
      </c>
    </row>
    <row r="2216" spans="1:28" s="272" customFormat="1" ht="20">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246"/>
        <v/>
      </c>
      <c r="T2216" s="222" t="str">
        <f ca="1">IF(B2216="","",IF(ISERROR(MATCH($J2216,SorP!$B$1:$B$6230,0)),"",INDIRECT("'SorP'!$A$"&amp;MATCH($J2216,SorP!$B$1:$B$6230,0))))</f>
        <v/>
      </c>
      <c r="U2216" s="238"/>
      <c r="V2216" s="270" t="e">
        <f>IF(C2216="",NA(),MATCH($B2216&amp;$C2216,'Smelter Look-up'!$J:$J,0))</f>
        <v>#N/A</v>
      </c>
      <c r="W2216" s="271"/>
      <c r="X2216" s="271">
        <f t="shared" ca="1" si="247"/>
        <v>0</v>
      </c>
      <c r="Y2216" s="271"/>
      <c r="Z2216" s="271"/>
      <c r="AB2216" s="273" t="str">
        <f t="shared" si="248"/>
        <v/>
      </c>
    </row>
    <row r="2217" spans="1:28" s="272" customFormat="1" ht="20">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246"/>
        <v/>
      </c>
      <c r="T2217" s="222" t="str">
        <f ca="1">IF(B2217="","",IF(ISERROR(MATCH($J2217,SorP!$B$1:$B$6230,0)),"",INDIRECT("'SorP'!$A$"&amp;MATCH($J2217,SorP!$B$1:$B$6230,0))))</f>
        <v/>
      </c>
      <c r="U2217" s="238"/>
      <c r="V2217" s="270" t="e">
        <f>IF(C2217="",NA(),MATCH($B2217&amp;$C2217,'Smelter Look-up'!$J:$J,0))</f>
        <v>#N/A</v>
      </c>
      <c r="W2217" s="271"/>
      <c r="X2217" s="271">
        <f t="shared" ca="1" si="247"/>
        <v>0</v>
      </c>
      <c r="Y2217" s="271"/>
      <c r="Z2217" s="271"/>
      <c r="AB2217" s="273" t="str">
        <f t="shared" si="248"/>
        <v/>
      </c>
    </row>
    <row r="2218" spans="1:28" s="272" customFormat="1" ht="20">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246"/>
        <v/>
      </c>
      <c r="T2218" s="222" t="str">
        <f ca="1">IF(B2218="","",IF(ISERROR(MATCH($J2218,SorP!$B$1:$B$6230,0)),"",INDIRECT("'SorP'!$A$"&amp;MATCH($J2218,SorP!$B$1:$B$6230,0))))</f>
        <v/>
      </c>
      <c r="U2218" s="238"/>
      <c r="V2218" s="270" t="e">
        <f>IF(C2218="",NA(),MATCH($B2218&amp;$C2218,'Smelter Look-up'!$J:$J,0))</f>
        <v>#N/A</v>
      </c>
      <c r="W2218" s="271"/>
      <c r="X2218" s="271">
        <f t="shared" ca="1" si="247"/>
        <v>0</v>
      </c>
      <c r="Y2218" s="271"/>
      <c r="Z2218" s="271"/>
      <c r="AB2218" s="273" t="str">
        <f t="shared" si="248"/>
        <v/>
      </c>
    </row>
    <row r="2219" spans="1:28" s="272" customFormat="1" ht="20">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246"/>
        <v/>
      </c>
      <c r="T2219" s="222" t="str">
        <f ca="1">IF(B2219="","",IF(ISERROR(MATCH($J2219,SorP!$B$1:$B$6230,0)),"",INDIRECT("'SorP'!$A$"&amp;MATCH($J2219,SorP!$B$1:$B$6230,0))))</f>
        <v/>
      </c>
      <c r="U2219" s="238"/>
      <c r="V2219" s="270" t="e">
        <f>IF(C2219="",NA(),MATCH($B2219&amp;$C2219,'Smelter Look-up'!$J:$J,0))</f>
        <v>#N/A</v>
      </c>
      <c r="W2219" s="271"/>
      <c r="X2219" s="271">
        <f t="shared" ca="1" si="247"/>
        <v>0</v>
      </c>
      <c r="Y2219" s="271"/>
      <c r="Z2219" s="271"/>
      <c r="AB2219" s="273" t="str">
        <f t="shared" si="248"/>
        <v/>
      </c>
    </row>
    <row r="2220" spans="1:28" s="272" customFormat="1" ht="20">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246"/>
        <v/>
      </c>
      <c r="T2220" s="222" t="str">
        <f ca="1">IF(B2220="","",IF(ISERROR(MATCH($J2220,SorP!$B$1:$B$6230,0)),"",INDIRECT("'SorP'!$A$"&amp;MATCH($J2220,SorP!$B$1:$B$6230,0))))</f>
        <v/>
      </c>
      <c r="U2220" s="238"/>
      <c r="V2220" s="270" t="e">
        <f>IF(C2220="",NA(),MATCH($B2220&amp;$C2220,'Smelter Look-up'!$J:$J,0))</f>
        <v>#N/A</v>
      </c>
      <c r="W2220" s="271"/>
      <c r="X2220" s="271">
        <f t="shared" ca="1" si="247"/>
        <v>0</v>
      </c>
      <c r="Y2220" s="271"/>
      <c r="Z2220" s="271"/>
      <c r="AB2220" s="273" t="str">
        <f t="shared" si="248"/>
        <v/>
      </c>
    </row>
    <row r="2221" spans="1:28" s="272" customFormat="1" ht="20">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246"/>
        <v/>
      </c>
      <c r="T2221" s="222" t="str">
        <f ca="1">IF(B2221="","",IF(ISERROR(MATCH($J2221,SorP!$B$1:$B$6230,0)),"",INDIRECT("'SorP'!$A$"&amp;MATCH($J2221,SorP!$B$1:$B$6230,0))))</f>
        <v/>
      </c>
      <c r="U2221" s="238"/>
      <c r="V2221" s="270" t="e">
        <f>IF(C2221="",NA(),MATCH($B2221&amp;$C2221,'Smelter Look-up'!$J:$J,0))</f>
        <v>#N/A</v>
      </c>
      <c r="W2221" s="271"/>
      <c r="X2221" s="271">
        <f t="shared" ca="1" si="247"/>
        <v>0</v>
      </c>
      <c r="Y2221" s="271"/>
      <c r="Z2221" s="271"/>
      <c r="AB2221" s="273" t="str">
        <f t="shared" si="248"/>
        <v/>
      </c>
    </row>
    <row r="2222" spans="1:28" s="272" customFormat="1" ht="20">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246"/>
        <v/>
      </c>
      <c r="T2222" s="222" t="str">
        <f ca="1">IF(B2222="","",IF(ISERROR(MATCH($J2222,SorP!$B$1:$B$6230,0)),"",INDIRECT("'SorP'!$A$"&amp;MATCH($J2222,SorP!$B$1:$B$6230,0))))</f>
        <v/>
      </c>
      <c r="U2222" s="238"/>
      <c r="V2222" s="270" t="e">
        <f>IF(C2222="",NA(),MATCH($B2222&amp;$C2222,'Smelter Look-up'!$J:$J,0))</f>
        <v>#N/A</v>
      </c>
      <c r="W2222" s="271"/>
      <c r="X2222" s="271">
        <f t="shared" ca="1" si="247"/>
        <v>0</v>
      </c>
      <c r="Y2222" s="271"/>
      <c r="Z2222" s="271"/>
      <c r="AB2222" s="273" t="str">
        <f t="shared" si="248"/>
        <v/>
      </c>
    </row>
    <row r="2223" spans="1:28" s="272" customFormat="1" ht="20">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246"/>
        <v/>
      </c>
      <c r="T2223" s="222" t="str">
        <f ca="1">IF(B2223="","",IF(ISERROR(MATCH($J2223,SorP!$B$1:$B$6230,0)),"",INDIRECT("'SorP'!$A$"&amp;MATCH($J2223,SorP!$B$1:$B$6230,0))))</f>
        <v/>
      </c>
      <c r="U2223" s="238"/>
      <c r="V2223" s="270" t="e">
        <f>IF(C2223="",NA(),MATCH($B2223&amp;$C2223,'Smelter Look-up'!$J:$J,0))</f>
        <v>#N/A</v>
      </c>
      <c r="W2223" s="271"/>
      <c r="X2223" s="271">
        <f t="shared" ca="1" si="247"/>
        <v>0</v>
      </c>
      <c r="Y2223" s="271"/>
      <c r="Z2223" s="271"/>
      <c r="AB2223" s="273" t="str">
        <f t="shared" si="248"/>
        <v/>
      </c>
    </row>
    <row r="2224" spans="1:28" s="272" customFormat="1" ht="20">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246"/>
        <v/>
      </c>
      <c r="T2224" s="222" t="str">
        <f ca="1">IF(B2224="","",IF(ISERROR(MATCH($J2224,SorP!$B$1:$B$6230,0)),"",INDIRECT("'SorP'!$A$"&amp;MATCH($J2224,SorP!$B$1:$B$6230,0))))</f>
        <v/>
      </c>
      <c r="U2224" s="238"/>
      <c r="V2224" s="270" t="e">
        <f>IF(C2224="",NA(),MATCH($B2224&amp;$C2224,'Smelter Look-up'!$J:$J,0))</f>
        <v>#N/A</v>
      </c>
      <c r="W2224" s="271"/>
      <c r="X2224" s="271">
        <f t="shared" ca="1" si="247"/>
        <v>0</v>
      </c>
      <c r="Y2224" s="271"/>
      <c r="Z2224" s="271"/>
      <c r="AB2224" s="273" t="str">
        <f t="shared" si="248"/>
        <v/>
      </c>
    </row>
    <row r="2225" spans="1:28" s="272" customFormat="1" ht="20">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246"/>
        <v/>
      </c>
      <c r="T2225" s="222" t="str">
        <f ca="1">IF(B2225="","",IF(ISERROR(MATCH($J2225,SorP!$B$1:$B$6230,0)),"",INDIRECT("'SorP'!$A$"&amp;MATCH($J2225,SorP!$B$1:$B$6230,0))))</f>
        <v/>
      </c>
      <c r="U2225" s="238"/>
      <c r="V2225" s="270" t="e">
        <f>IF(C2225="",NA(),MATCH($B2225&amp;$C2225,'Smelter Look-up'!$J:$J,0))</f>
        <v>#N/A</v>
      </c>
      <c r="W2225" s="271"/>
      <c r="X2225" s="271">
        <f t="shared" ca="1" si="247"/>
        <v>0</v>
      </c>
      <c r="Y2225" s="271"/>
      <c r="Z2225" s="271"/>
      <c r="AB2225" s="273" t="str">
        <f t="shared" si="248"/>
        <v/>
      </c>
    </row>
    <row r="2226" spans="1:28" s="272" customFormat="1" ht="20">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246"/>
        <v/>
      </c>
      <c r="T2226" s="222" t="str">
        <f ca="1">IF(B2226="","",IF(ISERROR(MATCH($J2226,SorP!$B$1:$B$6230,0)),"",INDIRECT("'SorP'!$A$"&amp;MATCH($J2226,SorP!$B$1:$B$6230,0))))</f>
        <v/>
      </c>
      <c r="U2226" s="238"/>
      <c r="V2226" s="270" t="e">
        <f>IF(C2226="",NA(),MATCH($B2226&amp;$C2226,'Smelter Look-up'!$J:$J,0))</f>
        <v>#N/A</v>
      </c>
      <c r="W2226" s="271"/>
      <c r="X2226" s="271">
        <f t="shared" ca="1" si="247"/>
        <v>0</v>
      </c>
      <c r="Y2226" s="271"/>
      <c r="Z2226" s="271"/>
      <c r="AB2226" s="273" t="str">
        <f t="shared" si="248"/>
        <v/>
      </c>
    </row>
    <row r="2227" spans="1:28" s="272" customFormat="1" ht="20">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246"/>
        <v/>
      </c>
      <c r="T2227" s="222" t="str">
        <f ca="1">IF(B2227="","",IF(ISERROR(MATCH($J2227,SorP!$B$1:$B$6230,0)),"",INDIRECT("'SorP'!$A$"&amp;MATCH($J2227,SorP!$B$1:$B$6230,0))))</f>
        <v/>
      </c>
      <c r="U2227" s="238"/>
      <c r="V2227" s="270" t="e">
        <f>IF(C2227="",NA(),MATCH($B2227&amp;$C2227,'Smelter Look-up'!$J:$J,0))</f>
        <v>#N/A</v>
      </c>
      <c r="W2227" s="271"/>
      <c r="X2227" s="271">
        <f t="shared" ca="1" si="247"/>
        <v>0</v>
      </c>
      <c r="Y2227" s="271"/>
      <c r="Z2227" s="271"/>
      <c r="AB2227" s="273" t="str">
        <f t="shared" si="248"/>
        <v/>
      </c>
    </row>
    <row r="2228" spans="1:28" s="272" customFormat="1" ht="20">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246"/>
        <v/>
      </c>
      <c r="T2228" s="222" t="str">
        <f ca="1">IF(B2228="","",IF(ISERROR(MATCH($J2228,SorP!$B$1:$B$6230,0)),"",INDIRECT("'SorP'!$A$"&amp;MATCH($J2228,SorP!$B$1:$B$6230,0))))</f>
        <v/>
      </c>
      <c r="U2228" s="238"/>
      <c r="V2228" s="270" t="e">
        <f>IF(C2228="",NA(),MATCH($B2228&amp;$C2228,'Smelter Look-up'!$J:$J,0))</f>
        <v>#N/A</v>
      </c>
      <c r="W2228" s="271"/>
      <c r="X2228" s="271">
        <f t="shared" ca="1" si="247"/>
        <v>0</v>
      </c>
      <c r="Y2228" s="271"/>
      <c r="Z2228" s="271"/>
      <c r="AB2228" s="273" t="str">
        <f t="shared" si="248"/>
        <v/>
      </c>
    </row>
    <row r="2229" spans="1:28" s="272" customFormat="1" ht="20">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246"/>
        <v/>
      </c>
      <c r="T2229" s="222" t="str">
        <f ca="1">IF(B2229="","",IF(ISERROR(MATCH($J2229,SorP!$B$1:$B$6230,0)),"",INDIRECT("'SorP'!$A$"&amp;MATCH($J2229,SorP!$B$1:$B$6230,0))))</f>
        <v/>
      </c>
      <c r="U2229" s="238"/>
      <c r="V2229" s="270" t="e">
        <f>IF(C2229="",NA(),MATCH($B2229&amp;$C2229,'Smelter Look-up'!$J:$J,0))</f>
        <v>#N/A</v>
      </c>
      <c r="W2229" s="271"/>
      <c r="X2229" s="271">
        <f t="shared" ca="1" si="247"/>
        <v>0</v>
      </c>
      <c r="Y2229" s="271"/>
      <c r="Z2229" s="271"/>
      <c r="AB2229" s="273" t="str">
        <f t="shared" si="248"/>
        <v/>
      </c>
    </row>
    <row r="2230" spans="1:28" s="272" customFormat="1" ht="20">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246"/>
        <v/>
      </c>
      <c r="T2230" s="222" t="str">
        <f ca="1">IF(B2230="","",IF(ISERROR(MATCH($J2230,SorP!$B$1:$B$6230,0)),"",INDIRECT("'SorP'!$A$"&amp;MATCH($J2230,SorP!$B$1:$B$6230,0))))</f>
        <v/>
      </c>
      <c r="U2230" s="238"/>
      <c r="V2230" s="270" t="e">
        <f>IF(C2230="",NA(),MATCH($B2230&amp;$C2230,'Smelter Look-up'!$J:$J,0))</f>
        <v>#N/A</v>
      </c>
      <c r="W2230" s="271"/>
      <c r="X2230" s="271">
        <f t="shared" ca="1" si="247"/>
        <v>0</v>
      </c>
      <c r="Y2230" s="271"/>
      <c r="Z2230" s="271"/>
      <c r="AB2230" s="273" t="str">
        <f t="shared" si="248"/>
        <v/>
      </c>
    </row>
    <row r="2231" spans="1:28" s="272" customFormat="1" ht="20">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246"/>
        <v/>
      </c>
      <c r="T2231" s="222" t="str">
        <f ca="1">IF(B2231="","",IF(ISERROR(MATCH($J2231,SorP!$B$1:$B$6230,0)),"",INDIRECT("'SorP'!$A$"&amp;MATCH($J2231,SorP!$B$1:$B$6230,0))))</f>
        <v/>
      </c>
      <c r="U2231" s="238"/>
      <c r="V2231" s="270" t="e">
        <f>IF(C2231="",NA(),MATCH($B2231&amp;$C2231,'Smelter Look-up'!$J:$J,0))</f>
        <v>#N/A</v>
      </c>
      <c r="W2231" s="271"/>
      <c r="X2231" s="271">
        <f t="shared" ca="1" si="247"/>
        <v>0</v>
      </c>
      <c r="Y2231" s="271"/>
      <c r="Z2231" s="271"/>
      <c r="AB2231" s="273" t="str">
        <f t="shared" si="248"/>
        <v/>
      </c>
    </row>
    <row r="2232" spans="1:28" s="272" customFormat="1" ht="20">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246"/>
        <v/>
      </c>
      <c r="T2232" s="222" t="str">
        <f ca="1">IF(B2232="","",IF(ISERROR(MATCH($J2232,SorP!$B$1:$B$6230,0)),"",INDIRECT("'SorP'!$A$"&amp;MATCH($J2232,SorP!$B$1:$B$6230,0))))</f>
        <v/>
      </c>
      <c r="U2232" s="238"/>
      <c r="V2232" s="270" t="e">
        <f>IF(C2232="",NA(),MATCH($B2232&amp;$C2232,'Smelter Look-up'!$J:$J,0))</f>
        <v>#N/A</v>
      </c>
      <c r="W2232" s="271"/>
      <c r="X2232" s="271">
        <f t="shared" ca="1" si="247"/>
        <v>0</v>
      </c>
      <c r="Y2232" s="271"/>
      <c r="Z2232" s="271"/>
      <c r="AB2232" s="273" t="str">
        <f t="shared" si="248"/>
        <v/>
      </c>
    </row>
    <row r="2233" spans="1:28" s="272" customFormat="1" ht="20">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246"/>
        <v/>
      </c>
      <c r="T2233" s="222" t="str">
        <f ca="1">IF(B2233="","",IF(ISERROR(MATCH($J2233,SorP!$B$1:$B$6230,0)),"",INDIRECT("'SorP'!$A$"&amp;MATCH($J2233,SorP!$B$1:$B$6230,0))))</f>
        <v/>
      </c>
      <c r="U2233" s="238"/>
      <c r="V2233" s="270" t="e">
        <f>IF(C2233="",NA(),MATCH($B2233&amp;$C2233,'Smelter Look-up'!$J:$J,0))</f>
        <v>#N/A</v>
      </c>
      <c r="W2233" s="271"/>
      <c r="X2233" s="271">
        <f t="shared" ca="1" si="247"/>
        <v>0</v>
      </c>
      <c r="Y2233" s="271"/>
      <c r="Z2233" s="271"/>
      <c r="AB2233" s="273" t="str">
        <f t="shared" si="248"/>
        <v/>
      </c>
    </row>
    <row r="2234" spans="1:28" s="272" customFormat="1" ht="20">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ref="S2234" ca="1" si="249">IF(B2234="","",IF(ISERROR(MATCH($E2234,CL,0)),"Unknown",INDIRECT("'C'!$A$"&amp;MATCH($E2234,CL,0)+1)))</f>
        <v/>
      </c>
      <c r="T2234" s="222" t="str">
        <f ca="1">IF(B2234="","",IF(ISERROR(MATCH($J2234,SorP!$B$1:$B$6230,0)),"",INDIRECT("'SorP'!$A$"&amp;MATCH($J2234,SorP!$B$1:$B$6230,0))))</f>
        <v/>
      </c>
      <c r="U2234" s="238"/>
      <c r="V2234" s="270" t="e">
        <f>IF(C2234="",NA(),MATCH($B2234&amp;$C2234,'Smelter Look-up'!$J:$J,0))</f>
        <v>#N/A</v>
      </c>
      <c r="W2234" s="271"/>
      <c r="X2234" s="271">
        <f t="shared" ref="X2234" ca="1" si="250">IF(AND(C2234="Smelter not listed",OR(LEN(D2234)=0,LEN(E2234)=0)),1,0)</f>
        <v>0</v>
      </c>
      <c r="Y2234" s="271"/>
      <c r="Z2234" s="271"/>
      <c r="AB2234" s="273" t="str">
        <f t="shared" ref="AB2234" si="251">B2234&amp;C2234</f>
        <v/>
      </c>
    </row>
    <row r="2235" spans="1:28" s="272" customFormat="1" ht="20">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ref="S2235:S2266" ca="1" si="252">IF(B2235="","",IF(ISERROR(MATCH($E2235,CL,0)),"Unknown",INDIRECT("'C'!$A$"&amp;MATCH($E2235,CL,0)+1)))</f>
        <v/>
      </c>
      <c r="T2235" s="222" t="str">
        <f ca="1">IF(B2235="","",IF(ISERROR(MATCH($J2235,SorP!$B$1:$B$6230,0)),"",INDIRECT("'SorP'!$A$"&amp;MATCH($J2235,SorP!$B$1:$B$6230,0))))</f>
        <v/>
      </c>
      <c r="U2235" s="238"/>
      <c r="V2235" s="270" t="e">
        <f>IF(C2235="",NA(),MATCH($B2235&amp;$C2235,'Smelter Look-up'!$J:$J,0))</f>
        <v>#N/A</v>
      </c>
      <c r="W2235" s="271"/>
      <c r="X2235" s="271">
        <f t="shared" ref="X2235:X2266" ca="1" si="253">IF(AND(C2235="Smelter not listed",OR(LEN(D2235)=0,LEN(E2235)=0)),1,0)</f>
        <v>0</v>
      </c>
      <c r="Y2235" s="271"/>
      <c r="Z2235" s="271"/>
      <c r="AB2235" s="273" t="str">
        <f t="shared" ref="AB2235:AB2266" si="254">B2235&amp;C2235</f>
        <v/>
      </c>
    </row>
    <row r="2236" spans="1:28" s="272" customFormat="1" ht="20">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ca="1" si="252"/>
        <v/>
      </c>
      <c r="T2236" s="222" t="str">
        <f ca="1">IF(B2236="","",IF(ISERROR(MATCH($J2236,SorP!$B$1:$B$6230,0)),"",INDIRECT("'SorP'!$A$"&amp;MATCH($J2236,SorP!$B$1:$B$6230,0))))</f>
        <v/>
      </c>
      <c r="U2236" s="238"/>
      <c r="V2236" s="270" t="e">
        <f>IF(C2236="",NA(),MATCH($B2236&amp;$C2236,'Smelter Look-up'!$J:$J,0))</f>
        <v>#N/A</v>
      </c>
      <c r="W2236" s="271"/>
      <c r="X2236" s="271">
        <f t="shared" ca="1" si="253"/>
        <v>0</v>
      </c>
      <c r="Y2236" s="271"/>
      <c r="Z2236" s="271"/>
      <c r="AB2236" s="273" t="str">
        <f t="shared" si="254"/>
        <v/>
      </c>
    </row>
    <row r="2237" spans="1:28" s="272" customFormat="1" ht="20">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252"/>
        <v/>
      </c>
      <c r="T2237" s="222" t="str">
        <f ca="1">IF(B2237="","",IF(ISERROR(MATCH($J2237,SorP!$B$1:$B$6230,0)),"",INDIRECT("'SorP'!$A$"&amp;MATCH($J2237,SorP!$B$1:$B$6230,0))))</f>
        <v/>
      </c>
      <c r="U2237" s="238"/>
      <c r="V2237" s="270" t="e">
        <f>IF(C2237="",NA(),MATCH($B2237&amp;$C2237,'Smelter Look-up'!$J:$J,0))</f>
        <v>#N/A</v>
      </c>
      <c r="W2237" s="271"/>
      <c r="X2237" s="271">
        <f t="shared" ca="1" si="253"/>
        <v>0</v>
      </c>
      <c r="Y2237" s="271"/>
      <c r="Z2237" s="271"/>
      <c r="AB2237" s="273" t="str">
        <f t="shared" si="254"/>
        <v/>
      </c>
    </row>
    <row r="2238" spans="1:28" s="272" customFormat="1" ht="20">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252"/>
        <v/>
      </c>
      <c r="T2238" s="222" t="str">
        <f ca="1">IF(B2238="","",IF(ISERROR(MATCH($J2238,SorP!$B$1:$B$6230,0)),"",INDIRECT("'SorP'!$A$"&amp;MATCH($J2238,SorP!$B$1:$B$6230,0))))</f>
        <v/>
      </c>
      <c r="U2238" s="238"/>
      <c r="V2238" s="270" t="e">
        <f>IF(C2238="",NA(),MATCH($B2238&amp;$C2238,'Smelter Look-up'!$J:$J,0))</f>
        <v>#N/A</v>
      </c>
      <c r="W2238" s="271"/>
      <c r="X2238" s="271">
        <f t="shared" ca="1" si="253"/>
        <v>0</v>
      </c>
      <c r="Y2238" s="271"/>
      <c r="Z2238" s="271"/>
      <c r="AB2238" s="273" t="str">
        <f t="shared" si="254"/>
        <v/>
      </c>
    </row>
    <row r="2239" spans="1:28" s="272" customFormat="1" ht="20">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252"/>
        <v/>
      </c>
      <c r="T2239" s="222" t="str">
        <f ca="1">IF(B2239="","",IF(ISERROR(MATCH($J2239,SorP!$B$1:$B$6230,0)),"",INDIRECT("'SorP'!$A$"&amp;MATCH($J2239,SorP!$B$1:$B$6230,0))))</f>
        <v/>
      </c>
      <c r="U2239" s="238"/>
      <c r="V2239" s="270" t="e">
        <f>IF(C2239="",NA(),MATCH($B2239&amp;$C2239,'Smelter Look-up'!$J:$J,0))</f>
        <v>#N/A</v>
      </c>
      <c r="W2239" s="271"/>
      <c r="X2239" s="271">
        <f t="shared" ca="1" si="253"/>
        <v>0</v>
      </c>
      <c r="Y2239" s="271"/>
      <c r="Z2239" s="271"/>
      <c r="AB2239" s="273" t="str">
        <f t="shared" si="254"/>
        <v/>
      </c>
    </row>
    <row r="2240" spans="1:28" s="272" customFormat="1" ht="20">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252"/>
        <v/>
      </c>
      <c r="T2240" s="222" t="str">
        <f ca="1">IF(B2240="","",IF(ISERROR(MATCH($J2240,SorP!$B$1:$B$6230,0)),"",INDIRECT("'SorP'!$A$"&amp;MATCH($J2240,SorP!$B$1:$B$6230,0))))</f>
        <v/>
      </c>
      <c r="U2240" s="238"/>
      <c r="V2240" s="270" t="e">
        <f>IF(C2240="",NA(),MATCH($B2240&amp;$C2240,'Smelter Look-up'!$J:$J,0))</f>
        <v>#N/A</v>
      </c>
      <c r="W2240" s="271"/>
      <c r="X2240" s="271">
        <f t="shared" ca="1" si="253"/>
        <v>0</v>
      </c>
      <c r="Y2240" s="271"/>
      <c r="Z2240" s="271"/>
      <c r="AB2240" s="273" t="str">
        <f t="shared" si="254"/>
        <v/>
      </c>
    </row>
    <row r="2241" spans="1:28" s="272" customFormat="1" ht="20">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252"/>
        <v/>
      </c>
      <c r="T2241" s="222" t="str">
        <f ca="1">IF(B2241="","",IF(ISERROR(MATCH($J2241,SorP!$B$1:$B$6230,0)),"",INDIRECT("'SorP'!$A$"&amp;MATCH($J2241,SorP!$B$1:$B$6230,0))))</f>
        <v/>
      </c>
      <c r="U2241" s="238"/>
      <c r="V2241" s="270" t="e">
        <f>IF(C2241="",NA(),MATCH($B2241&amp;$C2241,'Smelter Look-up'!$J:$J,0))</f>
        <v>#N/A</v>
      </c>
      <c r="W2241" s="271"/>
      <c r="X2241" s="271">
        <f t="shared" ca="1" si="253"/>
        <v>0</v>
      </c>
      <c r="Y2241" s="271"/>
      <c r="Z2241" s="271"/>
      <c r="AB2241" s="273" t="str">
        <f t="shared" si="254"/>
        <v/>
      </c>
    </row>
    <row r="2242" spans="1:28" s="272" customFormat="1" ht="20">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252"/>
        <v/>
      </c>
      <c r="T2242" s="222" t="str">
        <f ca="1">IF(B2242="","",IF(ISERROR(MATCH($J2242,SorP!$B$1:$B$6230,0)),"",INDIRECT("'SorP'!$A$"&amp;MATCH($J2242,SorP!$B$1:$B$6230,0))))</f>
        <v/>
      </c>
      <c r="U2242" s="238"/>
      <c r="V2242" s="270" t="e">
        <f>IF(C2242="",NA(),MATCH($B2242&amp;$C2242,'Smelter Look-up'!$J:$J,0))</f>
        <v>#N/A</v>
      </c>
      <c r="W2242" s="271"/>
      <c r="X2242" s="271">
        <f t="shared" ca="1" si="253"/>
        <v>0</v>
      </c>
      <c r="Y2242" s="271"/>
      <c r="Z2242" s="271"/>
      <c r="AB2242" s="273" t="str">
        <f t="shared" si="254"/>
        <v/>
      </c>
    </row>
    <row r="2243" spans="1:28" s="272" customFormat="1" ht="20">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252"/>
        <v/>
      </c>
      <c r="T2243" s="222" t="str">
        <f ca="1">IF(B2243="","",IF(ISERROR(MATCH($J2243,SorP!$B$1:$B$6230,0)),"",INDIRECT("'SorP'!$A$"&amp;MATCH($J2243,SorP!$B$1:$B$6230,0))))</f>
        <v/>
      </c>
      <c r="U2243" s="238"/>
      <c r="V2243" s="270" t="e">
        <f>IF(C2243="",NA(),MATCH($B2243&amp;$C2243,'Smelter Look-up'!$J:$J,0))</f>
        <v>#N/A</v>
      </c>
      <c r="W2243" s="271"/>
      <c r="X2243" s="271">
        <f t="shared" ca="1" si="253"/>
        <v>0</v>
      </c>
      <c r="Y2243" s="271"/>
      <c r="Z2243" s="271"/>
      <c r="AB2243" s="273" t="str">
        <f t="shared" si="254"/>
        <v/>
      </c>
    </row>
    <row r="2244" spans="1:28" s="272" customFormat="1" ht="20">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252"/>
        <v/>
      </c>
      <c r="T2244" s="222" t="str">
        <f ca="1">IF(B2244="","",IF(ISERROR(MATCH($J2244,SorP!$B$1:$B$6230,0)),"",INDIRECT("'SorP'!$A$"&amp;MATCH($J2244,SorP!$B$1:$B$6230,0))))</f>
        <v/>
      </c>
      <c r="U2244" s="238"/>
      <c r="V2244" s="270" t="e">
        <f>IF(C2244="",NA(),MATCH($B2244&amp;$C2244,'Smelter Look-up'!$J:$J,0))</f>
        <v>#N/A</v>
      </c>
      <c r="W2244" s="271"/>
      <c r="X2244" s="271">
        <f t="shared" ca="1" si="253"/>
        <v>0</v>
      </c>
      <c r="Y2244" s="271"/>
      <c r="Z2244" s="271"/>
      <c r="AB2244" s="273" t="str">
        <f t="shared" si="254"/>
        <v/>
      </c>
    </row>
    <row r="2245" spans="1:28" s="272" customFormat="1" ht="20">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252"/>
        <v/>
      </c>
      <c r="T2245" s="222" t="str">
        <f ca="1">IF(B2245="","",IF(ISERROR(MATCH($J2245,SorP!$B$1:$B$6230,0)),"",INDIRECT("'SorP'!$A$"&amp;MATCH($J2245,SorP!$B$1:$B$6230,0))))</f>
        <v/>
      </c>
      <c r="U2245" s="238"/>
      <c r="V2245" s="270" t="e">
        <f>IF(C2245="",NA(),MATCH($B2245&amp;$C2245,'Smelter Look-up'!$J:$J,0))</f>
        <v>#N/A</v>
      </c>
      <c r="W2245" s="271"/>
      <c r="X2245" s="271">
        <f t="shared" ca="1" si="253"/>
        <v>0</v>
      </c>
      <c r="Y2245" s="271"/>
      <c r="Z2245" s="271"/>
      <c r="AB2245" s="273" t="str">
        <f t="shared" si="254"/>
        <v/>
      </c>
    </row>
    <row r="2246" spans="1:28" s="272" customFormat="1" ht="20">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252"/>
        <v/>
      </c>
      <c r="T2246" s="222" t="str">
        <f ca="1">IF(B2246="","",IF(ISERROR(MATCH($J2246,SorP!$B$1:$B$6230,0)),"",INDIRECT("'SorP'!$A$"&amp;MATCH($J2246,SorP!$B$1:$B$6230,0))))</f>
        <v/>
      </c>
      <c r="U2246" s="238"/>
      <c r="V2246" s="270" t="e">
        <f>IF(C2246="",NA(),MATCH($B2246&amp;$C2246,'Smelter Look-up'!$J:$J,0))</f>
        <v>#N/A</v>
      </c>
      <c r="W2246" s="271"/>
      <c r="X2246" s="271">
        <f t="shared" ca="1" si="253"/>
        <v>0</v>
      </c>
      <c r="Y2246" s="271"/>
      <c r="Z2246" s="271"/>
      <c r="AB2246" s="273" t="str">
        <f t="shared" si="254"/>
        <v/>
      </c>
    </row>
    <row r="2247" spans="1:28" s="272" customFormat="1" ht="20">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252"/>
        <v/>
      </c>
      <c r="T2247" s="222" t="str">
        <f ca="1">IF(B2247="","",IF(ISERROR(MATCH($J2247,SorP!$B$1:$B$6230,0)),"",INDIRECT("'SorP'!$A$"&amp;MATCH($J2247,SorP!$B$1:$B$6230,0))))</f>
        <v/>
      </c>
      <c r="U2247" s="238"/>
      <c r="V2247" s="270" t="e">
        <f>IF(C2247="",NA(),MATCH($B2247&amp;$C2247,'Smelter Look-up'!$J:$J,0))</f>
        <v>#N/A</v>
      </c>
      <c r="W2247" s="271"/>
      <c r="X2247" s="271">
        <f t="shared" ca="1" si="253"/>
        <v>0</v>
      </c>
      <c r="Y2247" s="271"/>
      <c r="Z2247" s="271"/>
      <c r="AB2247" s="273" t="str">
        <f t="shared" si="254"/>
        <v/>
      </c>
    </row>
    <row r="2248" spans="1:28" s="272" customFormat="1" ht="20">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252"/>
        <v/>
      </c>
      <c r="T2248" s="222" t="str">
        <f ca="1">IF(B2248="","",IF(ISERROR(MATCH($J2248,SorP!$B$1:$B$6230,0)),"",INDIRECT("'SorP'!$A$"&amp;MATCH($J2248,SorP!$B$1:$B$6230,0))))</f>
        <v/>
      </c>
      <c r="U2248" s="238"/>
      <c r="V2248" s="270" t="e">
        <f>IF(C2248="",NA(),MATCH($B2248&amp;$C2248,'Smelter Look-up'!$J:$J,0))</f>
        <v>#N/A</v>
      </c>
      <c r="W2248" s="271"/>
      <c r="X2248" s="271">
        <f t="shared" ca="1" si="253"/>
        <v>0</v>
      </c>
      <c r="Y2248" s="271"/>
      <c r="Z2248" s="271"/>
      <c r="AB2248" s="273" t="str">
        <f t="shared" si="254"/>
        <v/>
      </c>
    </row>
    <row r="2249" spans="1:28" s="272" customFormat="1" ht="20">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252"/>
        <v/>
      </c>
      <c r="T2249" s="222" t="str">
        <f ca="1">IF(B2249="","",IF(ISERROR(MATCH($J2249,SorP!$B$1:$B$6230,0)),"",INDIRECT("'SorP'!$A$"&amp;MATCH($J2249,SorP!$B$1:$B$6230,0))))</f>
        <v/>
      </c>
      <c r="U2249" s="238"/>
      <c r="V2249" s="270" t="e">
        <f>IF(C2249="",NA(),MATCH($B2249&amp;$C2249,'Smelter Look-up'!$J:$J,0))</f>
        <v>#N/A</v>
      </c>
      <c r="W2249" s="271"/>
      <c r="X2249" s="271">
        <f t="shared" ca="1" si="253"/>
        <v>0</v>
      </c>
      <c r="Y2249" s="271"/>
      <c r="Z2249" s="271"/>
      <c r="AB2249" s="273" t="str">
        <f t="shared" si="254"/>
        <v/>
      </c>
    </row>
    <row r="2250" spans="1:28" s="272" customFormat="1" ht="20">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252"/>
        <v/>
      </c>
      <c r="T2250" s="222" t="str">
        <f ca="1">IF(B2250="","",IF(ISERROR(MATCH($J2250,SorP!$B$1:$B$6230,0)),"",INDIRECT("'SorP'!$A$"&amp;MATCH($J2250,SorP!$B$1:$B$6230,0))))</f>
        <v/>
      </c>
      <c r="U2250" s="238"/>
      <c r="V2250" s="270" t="e">
        <f>IF(C2250="",NA(),MATCH($B2250&amp;$C2250,'Smelter Look-up'!$J:$J,0))</f>
        <v>#N/A</v>
      </c>
      <c r="W2250" s="271"/>
      <c r="X2250" s="271">
        <f t="shared" ca="1" si="253"/>
        <v>0</v>
      </c>
      <c r="Y2250" s="271"/>
      <c r="Z2250" s="271"/>
      <c r="AB2250" s="273" t="str">
        <f t="shared" si="254"/>
        <v/>
      </c>
    </row>
    <row r="2251" spans="1:28" s="272" customFormat="1" ht="20">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252"/>
        <v/>
      </c>
      <c r="T2251" s="222" t="str">
        <f ca="1">IF(B2251="","",IF(ISERROR(MATCH($J2251,SorP!$B$1:$B$6230,0)),"",INDIRECT("'SorP'!$A$"&amp;MATCH($J2251,SorP!$B$1:$B$6230,0))))</f>
        <v/>
      </c>
      <c r="U2251" s="238"/>
      <c r="V2251" s="270" t="e">
        <f>IF(C2251="",NA(),MATCH($B2251&amp;$C2251,'Smelter Look-up'!$J:$J,0))</f>
        <v>#N/A</v>
      </c>
      <c r="W2251" s="271"/>
      <c r="X2251" s="271">
        <f t="shared" ca="1" si="253"/>
        <v>0</v>
      </c>
      <c r="Y2251" s="271"/>
      <c r="Z2251" s="271"/>
      <c r="AB2251" s="273" t="str">
        <f t="shared" si="254"/>
        <v/>
      </c>
    </row>
    <row r="2252" spans="1:28" s="272" customFormat="1" ht="20">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252"/>
        <v/>
      </c>
      <c r="T2252" s="222" t="str">
        <f ca="1">IF(B2252="","",IF(ISERROR(MATCH($J2252,SorP!$B$1:$B$6230,0)),"",INDIRECT("'SorP'!$A$"&amp;MATCH($J2252,SorP!$B$1:$B$6230,0))))</f>
        <v/>
      </c>
      <c r="U2252" s="238"/>
      <c r="V2252" s="270" t="e">
        <f>IF(C2252="",NA(),MATCH($B2252&amp;$C2252,'Smelter Look-up'!$J:$J,0))</f>
        <v>#N/A</v>
      </c>
      <c r="W2252" s="271"/>
      <c r="X2252" s="271">
        <f t="shared" ca="1" si="253"/>
        <v>0</v>
      </c>
      <c r="Y2252" s="271"/>
      <c r="Z2252" s="271"/>
      <c r="AB2252" s="273" t="str">
        <f t="shared" si="254"/>
        <v/>
      </c>
    </row>
    <row r="2253" spans="1:28" s="272" customFormat="1" ht="20">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252"/>
        <v/>
      </c>
      <c r="T2253" s="222" t="str">
        <f ca="1">IF(B2253="","",IF(ISERROR(MATCH($J2253,SorP!$B$1:$B$6230,0)),"",INDIRECT("'SorP'!$A$"&amp;MATCH($J2253,SorP!$B$1:$B$6230,0))))</f>
        <v/>
      </c>
      <c r="U2253" s="238"/>
      <c r="V2253" s="270" t="e">
        <f>IF(C2253="",NA(),MATCH($B2253&amp;$C2253,'Smelter Look-up'!$J:$J,0))</f>
        <v>#N/A</v>
      </c>
      <c r="W2253" s="271"/>
      <c r="X2253" s="271">
        <f t="shared" ca="1" si="253"/>
        <v>0</v>
      </c>
      <c r="Y2253" s="271"/>
      <c r="Z2253" s="271"/>
      <c r="AB2253" s="273" t="str">
        <f t="shared" si="254"/>
        <v/>
      </c>
    </row>
    <row r="2254" spans="1:28" s="272" customFormat="1" ht="20">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252"/>
        <v/>
      </c>
      <c r="T2254" s="222" t="str">
        <f ca="1">IF(B2254="","",IF(ISERROR(MATCH($J2254,SorP!$B$1:$B$6230,0)),"",INDIRECT("'SorP'!$A$"&amp;MATCH($J2254,SorP!$B$1:$B$6230,0))))</f>
        <v/>
      </c>
      <c r="U2254" s="238"/>
      <c r="V2254" s="270" t="e">
        <f>IF(C2254="",NA(),MATCH($B2254&amp;$C2254,'Smelter Look-up'!$J:$J,0))</f>
        <v>#N/A</v>
      </c>
      <c r="W2254" s="271"/>
      <c r="X2254" s="271">
        <f t="shared" ca="1" si="253"/>
        <v>0</v>
      </c>
      <c r="Y2254" s="271"/>
      <c r="Z2254" s="271"/>
      <c r="AB2254" s="273" t="str">
        <f t="shared" si="254"/>
        <v/>
      </c>
    </row>
    <row r="2255" spans="1:28" s="272" customFormat="1" ht="20">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252"/>
        <v/>
      </c>
      <c r="T2255" s="222" t="str">
        <f ca="1">IF(B2255="","",IF(ISERROR(MATCH($J2255,SorP!$B$1:$B$6230,0)),"",INDIRECT("'SorP'!$A$"&amp;MATCH($J2255,SorP!$B$1:$B$6230,0))))</f>
        <v/>
      </c>
      <c r="U2255" s="238"/>
      <c r="V2255" s="270" t="e">
        <f>IF(C2255="",NA(),MATCH($B2255&amp;$C2255,'Smelter Look-up'!$J:$J,0))</f>
        <v>#N/A</v>
      </c>
      <c r="W2255" s="271"/>
      <c r="X2255" s="271">
        <f t="shared" ca="1" si="253"/>
        <v>0</v>
      </c>
      <c r="Y2255" s="271"/>
      <c r="Z2255" s="271"/>
      <c r="AB2255" s="273" t="str">
        <f t="shared" si="254"/>
        <v/>
      </c>
    </row>
    <row r="2256" spans="1:28" s="272" customFormat="1" ht="20">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252"/>
        <v/>
      </c>
      <c r="T2256" s="222" t="str">
        <f ca="1">IF(B2256="","",IF(ISERROR(MATCH($J2256,SorP!$B$1:$B$6230,0)),"",INDIRECT("'SorP'!$A$"&amp;MATCH($J2256,SorP!$B$1:$B$6230,0))))</f>
        <v/>
      </c>
      <c r="U2256" s="238"/>
      <c r="V2256" s="270" t="e">
        <f>IF(C2256="",NA(),MATCH($B2256&amp;$C2256,'Smelter Look-up'!$J:$J,0))</f>
        <v>#N/A</v>
      </c>
      <c r="W2256" s="271"/>
      <c r="X2256" s="271">
        <f t="shared" ca="1" si="253"/>
        <v>0</v>
      </c>
      <c r="Y2256" s="271"/>
      <c r="Z2256" s="271"/>
      <c r="AB2256" s="273" t="str">
        <f t="shared" si="254"/>
        <v/>
      </c>
    </row>
    <row r="2257" spans="1:28" s="272" customFormat="1" ht="20">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252"/>
        <v/>
      </c>
      <c r="T2257" s="222" t="str">
        <f ca="1">IF(B2257="","",IF(ISERROR(MATCH($J2257,SorP!$B$1:$B$6230,0)),"",INDIRECT("'SorP'!$A$"&amp;MATCH($J2257,SorP!$B$1:$B$6230,0))))</f>
        <v/>
      </c>
      <c r="U2257" s="238"/>
      <c r="V2257" s="270" t="e">
        <f>IF(C2257="",NA(),MATCH($B2257&amp;$C2257,'Smelter Look-up'!$J:$J,0))</f>
        <v>#N/A</v>
      </c>
      <c r="W2257" s="271"/>
      <c r="X2257" s="271">
        <f t="shared" ca="1" si="253"/>
        <v>0</v>
      </c>
      <c r="Y2257" s="271"/>
      <c r="Z2257" s="271"/>
      <c r="AB2257" s="273" t="str">
        <f t="shared" si="254"/>
        <v/>
      </c>
    </row>
    <row r="2258" spans="1:28" s="272" customFormat="1" ht="20">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252"/>
        <v/>
      </c>
      <c r="T2258" s="222" t="str">
        <f ca="1">IF(B2258="","",IF(ISERROR(MATCH($J2258,SorP!$B$1:$B$6230,0)),"",INDIRECT("'SorP'!$A$"&amp;MATCH($J2258,SorP!$B$1:$B$6230,0))))</f>
        <v/>
      </c>
      <c r="U2258" s="238"/>
      <c r="V2258" s="270" t="e">
        <f>IF(C2258="",NA(),MATCH($B2258&amp;$C2258,'Smelter Look-up'!$J:$J,0))</f>
        <v>#N/A</v>
      </c>
      <c r="W2258" s="271"/>
      <c r="X2258" s="271">
        <f t="shared" ca="1" si="253"/>
        <v>0</v>
      </c>
      <c r="Y2258" s="271"/>
      <c r="Z2258" s="271"/>
      <c r="AB2258" s="273" t="str">
        <f t="shared" si="254"/>
        <v/>
      </c>
    </row>
    <row r="2259" spans="1:28" s="272" customFormat="1" ht="20">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252"/>
        <v/>
      </c>
      <c r="T2259" s="222" t="str">
        <f ca="1">IF(B2259="","",IF(ISERROR(MATCH($J2259,SorP!$B$1:$B$6230,0)),"",INDIRECT("'SorP'!$A$"&amp;MATCH($J2259,SorP!$B$1:$B$6230,0))))</f>
        <v/>
      </c>
      <c r="U2259" s="238"/>
      <c r="V2259" s="270" t="e">
        <f>IF(C2259="",NA(),MATCH($B2259&amp;$C2259,'Smelter Look-up'!$J:$J,0))</f>
        <v>#N/A</v>
      </c>
      <c r="W2259" s="271"/>
      <c r="X2259" s="271">
        <f t="shared" ca="1" si="253"/>
        <v>0</v>
      </c>
      <c r="Y2259" s="271"/>
      <c r="Z2259" s="271"/>
      <c r="AB2259" s="273" t="str">
        <f t="shared" si="254"/>
        <v/>
      </c>
    </row>
    <row r="2260" spans="1:28" s="272" customFormat="1" ht="20">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252"/>
        <v/>
      </c>
      <c r="T2260" s="222" t="str">
        <f ca="1">IF(B2260="","",IF(ISERROR(MATCH($J2260,SorP!$B$1:$B$6230,0)),"",INDIRECT("'SorP'!$A$"&amp;MATCH($J2260,SorP!$B$1:$B$6230,0))))</f>
        <v/>
      </c>
      <c r="U2260" s="238"/>
      <c r="V2260" s="270" t="e">
        <f>IF(C2260="",NA(),MATCH($B2260&amp;$C2260,'Smelter Look-up'!$J:$J,0))</f>
        <v>#N/A</v>
      </c>
      <c r="W2260" s="271"/>
      <c r="X2260" s="271">
        <f t="shared" ca="1" si="253"/>
        <v>0</v>
      </c>
      <c r="Y2260" s="271"/>
      <c r="Z2260" s="271"/>
      <c r="AB2260" s="273" t="str">
        <f t="shared" si="254"/>
        <v/>
      </c>
    </row>
    <row r="2261" spans="1:28" s="272" customFormat="1" ht="20">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252"/>
        <v/>
      </c>
      <c r="T2261" s="222" t="str">
        <f ca="1">IF(B2261="","",IF(ISERROR(MATCH($J2261,SorP!$B$1:$B$6230,0)),"",INDIRECT("'SorP'!$A$"&amp;MATCH($J2261,SorP!$B$1:$B$6230,0))))</f>
        <v/>
      </c>
      <c r="U2261" s="238"/>
      <c r="V2261" s="270" t="e">
        <f>IF(C2261="",NA(),MATCH($B2261&amp;$C2261,'Smelter Look-up'!$J:$J,0))</f>
        <v>#N/A</v>
      </c>
      <c r="W2261" s="271"/>
      <c r="X2261" s="271">
        <f t="shared" ca="1" si="253"/>
        <v>0</v>
      </c>
      <c r="Y2261" s="271"/>
      <c r="Z2261" s="271"/>
      <c r="AB2261" s="273" t="str">
        <f t="shared" si="254"/>
        <v/>
      </c>
    </row>
    <row r="2262" spans="1:28" s="272" customFormat="1" ht="20">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252"/>
        <v/>
      </c>
      <c r="T2262" s="222" t="str">
        <f ca="1">IF(B2262="","",IF(ISERROR(MATCH($J2262,SorP!$B$1:$B$6230,0)),"",INDIRECT("'SorP'!$A$"&amp;MATCH($J2262,SorP!$B$1:$B$6230,0))))</f>
        <v/>
      </c>
      <c r="U2262" s="238"/>
      <c r="V2262" s="270" t="e">
        <f>IF(C2262="",NA(),MATCH($B2262&amp;$C2262,'Smelter Look-up'!$J:$J,0))</f>
        <v>#N/A</v>
      </c>
      <c r="W2262" s="271"/>
      <c r="X2262" s="271">
        <f t="shared" ca="1" si="253"/>
        <v>0</v>
      </c>
      <c r="Y2262" s="271"/>
      <c r="Z2262" s="271"/>
      <c r="AB2262" s="273" t="str">
        <f t="shared" si="254"/>
        <v/>
      </c>
    </row>
    <row r="2263" spans="1:28" s="272" customFormat="1" ht="20">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252"/>
        <v/>
      </c>
      <c r="T2263" s="222" t="str">
        <f ca="1">IF(B2263="","",IF(ISERROR(MATCH($J2263,SorP!$B$1:$B$6230,0)),"",INDIRECT("'SorP'!$A$"&amp;MATCH($J2263,SorP!$B$1:$B$6230,0))))</f>
        <v/>
      </c>
      <c r="U2263" s="238"/>
      <c r="V2263" s="270" t="e">
        <f>IF(C2263="",NA(),MATCH($B2263&amp;$C2263,'Smelter Look-up'!$J:$J,0))</f>
        <v>#N/A</v>
      </c>
      <c r="W2263" s="271"/>
      <c r="X2263" s="271">
        <f t="shared" ca="1" si="253"/>
        <v>0</v>
      </c>
      <c r="Y2263" s="271"/>
      <c r="Z2263" s="271"/>
      <c r="AB2263" s="273" t="str">
        <f t="shared" si="254"/>
        <v/>
      </c>
    </row>
    <row r="2264" spans="1:28" s="272" customFormat="1" ht="20">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252"/>
        <v/>
      </c>
      <c r="T2264" s="222" t="str">
        <f ca="1">IF(B2264="","",IF(ISERROR(MATCH($J2264,SorP!$B$1:$B$6230,0)),"",INDIRECT("'SorP'!$A$"&amp;MATCH($J2264,SorP!$B$1:$B$6230,0))))</f>
        <v/>
      </c>
      <c r="U2264" s="238"/>
      <c r="V2264" s="270" t="e">
        <f>IF(C2264="",NA(),MATCH($B2264&amp;$C2264,'Smelter Look-up'!$J:$J,0))</f>
        <v>#N/A</v>
      </c>
      <c r="W2264" s="271"/>
      <c r="X2264" s="271">
        <f t="shared" ca="1" si="253"/>
        <v>0</v>
      </c>
      <c r="Y2264" s="271"/>
      <c r="Z2264" s="271"/>
      <c r="AB2264" s="273" t="str">
        <f t="shared" si="254"/>
        <v/>
      </c>
    </row>
    <row r="2265" spans="1:28" s="272" customFormat="1" ht="20">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252"/>
        <v/>
      </c>
      <c r="T2265" s="222" t="str">
        <f ca="1">IF(B2265="","",IF(ISERROR(MATCH($J2265,SorP!$B$1:$B$6230,0)),"",INDIRECT("'SorP'!$A$"&amp;MATCH($J2265,SorP!$B$1:$B$6230,0))))</f>
        <v/>
      </c>
      <c r="U2265" s="238"/>
      <c r="V2265" s="270" t="e">
        <f>IF(C2265="",NA(),MATCH($B2265&amp;$C2265,'Smelter Look-up'!$J:$J,0))</f>
        <v>#N/A</v>
      </c>
      <c r="W2265" s="271"/>
      <c r="X2265" s="271">
        <f t="shared" ca="1" si="253"/>
        <v>0</v>
      </c>
      <c r="Y2265" s="271"/>
      <c r="Z2265" s="271"/>
      <c r="AB2265" s="273" t="str">
        <f t="shared" si="254"/>
        <v/>
      </c>
    </row>
    <row r="2266" spans="1:28" s="272" customFormat="1" ht="20">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252"/>
        <v/>
      </c>
      <c r="T2266" s="222" t="str">
        <f ca="1">IF(B2266="","",IF(ISERROR(MATCH($J2266,SorP!$B$1:$B$6230,0)),"",INDIRECT("'SorP'!$A$"&amp;MATCH($J2266,SorP!$B$1:$B$6230,0))))</f>
        <v/>
      </c>
      <c r="U2266" s="238"/>
      <c r="V2266" s="270" t="e">
        <f>IF(C2266="",NA(),MATCH($B2266&amp;$C2266,'Smelter Look-up'!$J:$J,0))</f>
        <v>#N/A</v>
      </c>
      <c r="W2266" s="271"/>
      <c r="X2266" s="271">
        <f t="shared" ca="1" si="253"/>
        <v>0</v>
      </c>
      <c r="Y2266" s="271"/>
      <c r="Z2266" s="271"/>
      <c r="AB2266" s="273" t="str">
        <f t="shared" si="254"/>
        <v/>
      </c>
    </row>
    <row r="2267" spans="1:28" s="272" customFormat="1" ht="20">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ref="S2267:S2297" ca="1" si="255">IF(B2267="","",IF(ISERROR(MATCH($E2267,CL,0)),"Unknown",INDIRECT("'C'!$A$"&amp;MATCH($E2267,CL,0)+1)))</f>
        <v/>
      </c>
      <c r="T2267" s="222" t="str">
        <f ca="1">IF(B2267="","",IF(ISERROR(MATCH($J2267,SorP!$B$1:$B$6230,0)),"",INDIRECT("'SorP'!$A$"&amp;MATCH($J2267,SorP!$B$1:$B$6230,0))))</f>
        <v/>
      </c>
      <c r="U2267" s="238"/>
      <c r="V2267" s="270" t="e">
        <f>IF(C2267="",NA(),MATCH($B2267&amp;$C2267,'Smelter Look-up'!$J:$J,0))</f>
        <v>#N/A</v>
      </c>
      <c r="W2267" s="271"/>
      <c r="X2267" s="271">
        <f t="shared" ref="X2267:X2297" ca="1" si="256">IF(AND(C2267="Smelter not listed",OR(LEN(D2267)=0,LEN(E2267)=0)),1,0)</f>
        <v>0</v>
      </c>
      <c r="Y2267" s="271"/>
      <c r="Z2267" s="271"/>
      <c r="AB2267" s="273" t="str">
        <f t="shared" ref="AB2267:AB2297" si="257">B2267&amp;C2267</f>
        <v/>
      </c>
    </row>
    <row r="2268" spans="1:28" s="272" customFormat="1" ht="20">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ca="1" si="255"/>
        <v/>
      </c>
      <c r="T2268" s="222" t="str">
        <f ca="1">IF(B2268="","",IF(ISERROR(MATCH($J2268,SorP!$B$1:$B$6230,0)),"",INDIRECT("'SorP'!$A$"&amp;MATCH($J2268,SorP!$B$1:$B$6230,0))))</f>
        <v/>
      </c>
      <c r="U2268" s="238"/>
      <c r="V2268" s="270" t="e">
        <f>IF(C2268="",NA(),MATCH($B2268&amp;$C2268,'Smelter Look-up'!$J:$J,0))</f>
        <v>#N/A</v>
      </c>
      <c r="W2268" s="271"/>
      <c r="X2268" s="271">
        <f t="shared" ca="1" si="256"/>
        <v>0</v>
      </c>
      <c r="Y2268" s="271"/>
      <c r="Z2268" s="271"/>
      <c r="AB2268" s="273" t="str">
        <f t="shared" si="257"/>
        <v/>
      </c>
    </row>
    <row r="2269" spans="1:28" s="272" customFormat="1" ht="20">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255"/>
        <v/>
      </c>
      <c r="T2269" s="222" t="str">
        <f ca="1">IF(B2269="","",IF(ISERROR(MATCH($J2269,SorP!$B$1:$B$6230,0)),"",INDIRECT("'SorP'!$A$"&amp;MATCH($J2269,SorP!$B$1:$B$6230,0))))</f>
        <v/>
      </c>
      <c r="U2269" s="238"/>
      <c r="V2269" s="270" t="e">
        <f>IF(C2269="",NA(),MATCH($B2269&amp;$C2269,'Smelter Look-up'!$J:$J,0))</f>
        <v>#N/A</v>
      </c>
      <c r="W2269" s="271"/>
      <c r="X2269" s="271">
        <f t="shared" ca="1" si="256"/>
        <v>0</v>
      </c>
      <c r="Y2269" s="271"/>
      <c r="Z2269" s="271"/>
      <c r="AB2269" s="273" t="str">
        <f t="shared" si="257"/>
        <v/>
      </c>
    </row>
    <row r="2270" spans="1:28" s="272" customFormat="1" ht="20">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255"/>
        <v/>
      </c>
      <c r="T2270" s="222" t="str">
        <f ca="1">IF(B2270="","",IF(ISERROR(MATCH($J2270,SorP!$B$1:$B$6230,0)),"",INDIRECT("'SorP'!$A$"&amp;MATCH($J2270,SorP!$B$1:$B$6230,0))))</f>
        <v/>
      </c>
      <c r="U2270" s="238"/>
      <c r="V2270" s="270" t="e">
        <f>IF(C2270="",NA(),MATCH($B2270&amp;$C2270,'Smelter Look-up'!$J:$J,0))</f>
        <v>#N/A</v>
      </c>
      <c r="W2270" s="271"/>
      <c r="X2270" s="271">
        <f t="shared" ca="1" si="256"/>
        <v>0</v>
      </c>
      <c r="Y2270" s="271"/>
      <c r="Z2270" s="271"/>
      <c r="AB2270" s="273" t="str">
        <f t="shared" si="257"/>
        <v/>
      </c>
    </row>
    <row r="2271" spans="1:28" s="272" customFormat="1" ht="20">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255"/>
        <v/>
      </c>
      <c r="T2271" s="222" t="str">
        <f ca="1">IF(B2271="","",IF(ISERROR(MATCH($J2271,SorP!$B$1:$B$6230,0)),"",INDIRECT("'SorP'!$A$"&amp;MATCH($J2271,SorP!$B$1:$B$6230,0))))</f>
        <v/>
      </c>
      <c r="U2271" s="238"/>
      <c r="V2271" s="270" t="e">
        <f>IF(C2271="",NA(),MATCH($B2271&amp;$C2271,'Smelter Look-up'!$J:$J,0))</f>
        <v>#N/A</v>
      </c>
      <c r="W2271" s="271"/>
      <c r="X2271" s="271">
        <f t="shared" ca="1" si="256"/>
        <v>0</v>
      </c>
      <c r="Y2271" s="271"/>
      <c r="Z2271" s="271"/>
      <c r="AB2271" s="273" t="str">
        <f t="shared" si="257"/>
        <v/>
      </c>
    </row>
    <row r="2272" spans="1:28" s="272" customFormat="1" ht="20">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255"/>
        <v/>
      </c>
      <c r="T2272" s="222" t="str">
        <f ca="1">IF(B2272="","",IF(ISERROR(MATCH($J2272,SorP!$B$1:$B$6230,0)),"",INDIRECT("'SorP'!$A$"&amp;MATCH($J2272,SorP!$B$1:$B$6230,0))))</f>
        <v/>
      </c>
      <c r="U2272" s="238"/>
      <c r="V2272" s="270" t="e">
        <f>IF(C2272="",NA(),MATCH($B2272&amp;$C2272,'Smelter Look-up'!$J:$J,0))</f>
        <v>#N/A</v>
      </c>
      <c r="W2272" s="271"/>
      <c r="X2272" s="271">
        <f t="shared" ca="1" si="256"/>
        <v>0</v>
      </c>
      <c r="Y2272" s="271"/>
      <c r="Z2272" s="271"/>
      <c r="AB2272" s="273" t="str">
        <f t="shared" si="257"/>
        <v/>
      </c>
    </row>
    <row r="2273" spans="1:28" s="272" customFormat="1" ht="20">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255"/>
        <v/>
      </c>
      <c r="T2273" s="222" t="str">
        <f ca="1">IF(B2273="","",IF(ISERROR(MATCH($J2273,SorP!$B$1:$B$6230,0)),"",INDIRECT("'SorP'!$A$"&amp;MATCH($J2273,SorP!$B$1:$B$6230,0))))</f>
        <v/>
      </c>
      <c r="U2273" s="238"/>
      <c r="V2273" s="270" t="e">
        <f>IF(C2273="",NA(),MATCH($B2273&amp;$C2273,'Smelter Look-up'!$J:$J,0))</f>
        <v>#N/A</v>
      </c>
      <c r="W2273" s="271"/>
      <c r="X2273" s="271">
        <f t="shared" ca="1" si="256"/>
        <v>0</v>
      </c>
      <c r="Y2273" s="271"/>
      <c r="Z2273" s="271"/>
      <c r="AB2273" s="273" t="str">
        <f t="shared" si="257"/>
        <v/>
      </c>
    </row>
    <row r="2274" spans="1:28" s="272" customFormat="1" ht="20">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255"/>
        <v/>
      </c>
      <c r="T2274" s="222" t="str">
        <f ca="1">IF(B2274="","",IF(ISERROR(MATCH($J2274,SorP!$B$1:$B$6230,0)),"",INDIRECT("'SorP'!$A$"&amp;MATCH($J2274,SorP!$B$1:$B$6230,0))))</f>
        <v/>
      </c>
      <c r="U2274" s="238"/>
      <c r="V2274" s="270" t="e">
        <f>IF(C2274="",NA(),MATCH($B2274&amp;$C2274,'Smelter Look-up'!$J:$J,0))</f>
        <v>#N/A</v>
      </c>
      <c r="W2274" s="271"/>
      <c r="X2274" s="271">
        <f t="shared" ca="1" si="256"/>
        <v>0</v>
      </c>
      <c r="Y2274" s="271"/>
      <c r="Z2274" s="271"/>
      <c r="AB2274" s="273" t="str">
        <f t="shared" si="257"/>
        <v/>
      </c>
    </row>
    <row r="2275" spans="1:28" s="272" customFormat="1" ht="20">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255"/>
        <v/>
      </c>
      <c r="T2275" s="222" t="str">
        <f ca="1">IF(B2275="","",IF(ISERROR(MATCH($J2275,SorP!$B$1:$B$6230,0)),"",INDIRECT("'SorP'!$A$"&amp;MATCH($J2275,SorP!$B$1:$B$6230,0))))</f>
        <v/>
      </c>
      <c r="U2275" s="238"/>
      <c r="V2275" s="270" t="e">
        <f>IF(C2275="",NA(),MATCH($B2275&amp;$C2275,'Smelter Look-up'!$J:$J,0))</f>
        <v>#N/A</v>
      </c>
      <c r="W2275" s="271"/>
      <c r="X2275" s="271">
        <f t="shared" ca="1" si="256"/>
        <v>0</v>
      </c>
      <c r="Y2275" s="271"/>
      <c r="Z2275" s="271"/>
      <c r="AB2275" s="273" t="str">
        <f t="shared" si="257"/>
        <v/>
      </c>
    </row>
    <row r="2276" spans="1:28" s="272" customFormat="1" ht="20">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255"/>
        <v/>
      </c>
      <c r="T2276" s="222" t="str">
        <f ca="1">IF(B2276="","",IF(ISERROR(MATCH($J2276,SorP!$B$1:$B$6230,0)),"",INDIRECT("'SorP'!$A$"&amp;MATCH($J2276,SorP!$B$1:$B$6230,0))))</f>
        <v/>
      </c>
      <c r="U2276" s="238"/>
      <c r="V2276" s="270" t="e">
        <f>IF(C2276="",NA(),MATCH($B2276&amp;$C2276,'Smelter Look-up'!$J:$J,0))</f>
        <v>#N/A</v>
      </c>
      <c r="W2276" s="271"/>
      <c r="X2276" s="271">
        <f t="shared" ca="1" si="256"/>
        <v>0</v>
      </c>
      <c r="Y2276" s="271"/>
      <c r="Z2276" s="271"/>
      <c r="AB2276" s="273" t="str">
        <f t="shared" si="257"/>
        <v/>
      </c>
    </row>
    <row r="2277" spans="1:28" s="272" customFormat="1" ht="20">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255"/>
        <v/>
      </c>
      <c r="T2277" s="222" t="str">
        <f ca="1">IF(B2277="","",IF(ISERROR(MATCH($J2277,SorP!$B$1:$B$6230,0)),"",INDIRECT("'SorP'!$A$"&amp;MATCH($J2277,SorP!$B$1:$B$6230,0))))</f>
        <v/>
      </c>
      <c r="U2277" s="238"/>
      <c r="V2277" s="270" t="e">
        <f>IF(C2277="",NA(),MATCH($B2277&amp;$C2277,'Smelter Look-up'!$J:$J,0))</f>
        <v>#N/A</v>
      </c>
      <c r="W2277" s="271"/>
      <c r="X2277" s="271">
        <f t="shared" ca="1" si="256"/>
        <v>0</v>
      </c>
      <c r="Y2277" s="271"/>
      <c r="Z2277" s="271"/>
      <c r="AB2277" s="273" t="str">
        <f t="shared" si="257"/>
        <v/>
      </c>
    </row>
    <row r="2278" spans="1:28" s="272" customFormat="1" ht="20">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255"/>
        <v/>
      </c>
      <c r="T2278" s="222" t="str">
        <f ca="1">IF(B2278="","",IF(ISERROR(MATCH($J2278,SorP!$B$1:$B$6230,0)),"",INDIRECT("'SorP'!$A$"&amp;MATCH($J2278,SorP!$B$1:$B$6230,0))))</f>
        <v/>
      </c>
      <c r="U2278" s="238"/>
      <c r="V2278" s="270" t="e">
        <f>IF(C2278="",NA(),MATCH($B2278&amp;$C2278,'Smelter Look-up'!$J:$J,0))</f>
        <v>#N/A</v>
      </c>
      <c r="W2278" s="271"/>
      <c r="X2278" s="271">
        <f t="shared" ca="1" si="256"/>
        <v>0</v>
      </c>
      <c r="Y2278" s="271"/>
      <c r="Z2278" s="271"/>
      <c r="AB2278" s="273" t="str">
        <f t="shared" si="257"/>
        <v/>
      </c>
    </row>
    <row r="2279" spans="1:28" s="272" customFormat="1" ht="20">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255"/>
        <v/>
      </c>
      <c r="T2279" s="222" t="str">
        <f ca="1">IF(B2279="","",IF(ISERROR(MATCH($J2279,SorP!$B$1:$B$6230,0)),"",INDIRECT("'SorP'!$A$"&amp;MATCH($J2279,SorP!$B$1:$B$6230,0))))</f>
        <v/>
      </c>
      <c r="U2279" s="238"/>
      <c r="V2279" s="270" t="e">
        <f>IF(C2279="",NA(),MATCH($B2279&amp;$C2279,'Smelter Look-up'!$J:$J,0))</f>
        <v>#N/A</v>
      </c>
      <c r="W2279" s="271"/>
      <c r="X2279" s="271">
        <f t="shared" ca="1" si="256"/>
        <v>0</v>
      </c>
      <c r="Y2279" s="271"/>
      <c r="Z2279" s="271"/>
      <c r="AB2279" s="273" t="str">
        <f t="shared" si="257"/>
        <v/>
      </c>
    </row>
    <row r="2280" spans="1:28" s="272" customFormat="1" ht="20">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255"/>
        <v/>
      </c>
      <c r="T2280" s="222" t="str">
        <f ca="1">IF(B2280="","",IF(ISERROR(MATCH($J2280,SorP!$B$1:$B$6230,0)),"",INDIRECT("'SorP'!$A$"&amp;MATCH($J2280,SorP!$B$1:$B$6230,0))))</f>
        <v/>
      </c>
      <c r="U2280" s="238"/>
      <c r="V2280" s="270" t="e">
        <f>IF(C2280="",NA(),MATCH($B2280&amp;$C2280,'Smelter Look-up'!$J:$J,0))</f>
        <v>#N/A</v>
      </c>
      <c r="W2280" s="271"/>
      <c r="X2280" s="271">
        <f t="shared" ca="1" si="256"/>
        <v>0</v>
      </c>
      <c r="Y2280" s="271"/>
      <c r="Z2280" s="271"/>
      <c r="AB2280" s="273" t="str">
        <f t="shared" si="257"/>
        <v/>
      </c>
    </row>
    <row r="2281" spans="1:28" s="272" customFormat="1" ht="20">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255"/>
        <v/>
      </c>
      <c r="T2281" s="222" t="str">
        <f ca="1">IF(B2281="","",IF(ISERROR(MATCH($J2281,SorP!$B$1:$B$6230,0)),"",INDIRECT("'SorP'!$A$"&amp;MATCH($J2281,SorP!$B$1:$B$6230,0))))</f>
        <v/>
      </c>
      <c r="U2281" s="238"/>
      <c r="V2281" s="270" t="e">
        <f>IF(C2281="",NA(),MATCH($B2281&amp;$C2281,'Smelter Look-up'!$J:$J,0))</f>
        <v>#N/A</v>
      </c>
      <c r="W2281" s="271"/>
      <c r="X2281" s="271">
        <f t="shared" ca="1" si="256"/>
        <v>0</v>
      </c>
      <c r="Y2281" s="271"/>
      <c r="Z2281" s="271"/>
      <c r="AB2281" s="273" t="str">
        <f t="shared" si="257"/>
        <v/>
      </c>
    </row>
    <row r="2282" spans="1:28" s="272" customFormat="1" ht="20">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255"/>
        <v/>
      </c>
      <c r="T2282" s="222" t="str">
        <f ca="1">IF(B2282="","",IF(ISERROR(MATCH($J2282,SorP!$B$1:$B$6230,0)),"",INDIRECT("'SorP'!$A$"&amp;MATCH($J2282,SorP!$B$1:$B$6230,0))))</f>
        <v/>
      </c>
      <c r="U2282" s="238"/>
      <c r="V2282" s="270" t="e">
        <f>IF(C2282="",NA(),MATCH($B2282&amp;$C2282,'Smelter Look-up'!$J:$J,0))</f>
        <v>#N/A</v>
      </c>
      <c r="W2282" s="271"/>
      <c r="X2282" s="271">
        <f t="shared" ca="1" si="256"/>
        <v>0</v>
      </c>
      <c r="Y2282" s="271"/>
      <c r="Z2282" s="271"/>
      <c r="AB2282" s="273" t="str">
        <f t="shared" si="257"/>
        <v/>
      </c>
    </row>
    <row r="2283" spans="1:28" s="272" customFormat="1" ht="20">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255"/>
        <v/>
      </c>
      <c r="T2283" s="222" t="str">
        <f ca="1">IF(B2283="","",IF(ISERROR(MATCH($J2283,SorP!$B$1:$B$6230,0)),"",INDIRECT("'SorP'!$A$"&amp;MATCH($J2283,SorP!$B$1:$B$6230,0))))</f>
        <v/>
      </c>
      <c r="U2283" s="238"/>
      <c r="V2283" s="270" t="e">
        <f>IF(C2283="",NA(),MATCH($B2283&amp;$C2283,'Smelter Look-up'!$J:$J,0))</f>
        <v>#N/A</v>
      </c>
      <c r="W2283" s="271"/>
      <c r="X2283" s="271">
        <f t="shared" ca="1" si="256"/>
        <v>0</v>
      </c>
      <c r="Y2283" s="271"/>
      <c r="Z2283" s="271"/>
      <c r="AB2283" s="273" t="str">
        <f t="shared" si="257"/>
        <v/>
      </c>
    </row>
    <row r="2284" spans="1:28" s="272" customFormat="1" ht="20">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255"/>
        <v/>
      </c>
      <c r="T2284" s="222" t="str">
        <f ca="1">IF(B2284="","",IF(ISERROR(MATCH($J2284,SorP!$B$1:$B$6230,0)),"",INDIRECT("'SorP'!$A$"&amp;MATCH($J2284,SorP!$B$1:$B$6230,0))))</f>
        <v/>
      </c>
      <c r="U2284" s="238"/>
      <c r="V2284" s="270" t="e">
        <f>IF(C2284="",NA(),MATCH($B2284&amp;$C2284,'Smelter Look-up'!$J:$J,0))</f>
        <v>#N/A</v>
      </c>
      <c r="W2284" s="271"/>
      <c r="X2284" s="271">
        <f t="shared" ca="1" si="256"/>
        <v>0</v>
      </c>
      <c r="Y2284" s="271"/>
      <c r="Z2284" s="271"/>
      <c r="AB2284" s="273" t="str">
        <f t="shared" si="257"/>
        <v/>
      </c>
    </row>
    <row r="2285" spans="1:28" s="272" customFormat="1" ht="20">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255"/>
        <v/>
      </c>
      <c r="T2285" s="222" t="str">
        <f ca="1">IF(B2285="","",IF(ISERROR(MATCH($J2285,SorP!$B$1:$B$6230,0)),"",INDIRECT("'SorP'!$A$"&amp;MATCH($J2285,SorP!$B$1:$B$6230,0))))</f>
        <v/>
      </c>
      <c r="U2285" s="238"/>
      <c r="V2285" s="270" t="e">
        <f>IF(C2285="",NA(),MATCH($B2285&amp;$C2285,'Smelter Look-up'!$J:$J,0))</f>
        <v>#N/A</v>
      </c>
      <c r="W2285" s="271"/>
      <c r="X2285" s="271">
        <f t="shared" ca="1" si="256"/>
        <v>0</v>
      </c>
      <c r="Y2285" s="271"/>
      <c r="Z2285" s="271"/>
      <c r="AB2285" s="273" t="str">
        <f t="shared" si="257"/>
        <v/>
      </c>
    </row>
    <row r="2286" spans="1:28" s="272" customFormat="1" ht="20">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255"/>
        <v/>
      </c>
      <c r="T2286" s="222" t="str">
        <f ca="1">IF(B2286="","",IF(ISERROR(MATCH($J2286,SorP!$B$1:$B$6230,0)),"",INDIRECT("'SorP'!$A$"&amp;MATCH($J2286,SorP!$B$1:$B$6230,0))))</f>
        <v/>
      </c>
      <c r="U2286" s="238"/>
      <c r="V2286" s="270" t="e">
        <f>IF(C2286="",NA(),MATCH($B2286&amp;$C2286,'Smelter Look-up'!$J:$J,0))</f>
        <v>#N/A</v>
      </c>
      <c r="W2286" s="271"/>
      <c r="X2286" s="271">
        <f t="shared" ca="1" si="256"/>
        <v>0</v>
      </c>
      <c r="Y2286" s="271"/>
      <c r="Z2286" s="271"/>
      <c r="AB2286" s="273" t="str">
        <f t="shared" si="257"/>
        <v/>
      </c>
    </row>
    <row r="2287" spans="1:28" s="272" customFormat="1" ht="20">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255"/>
        <v/>
      </c>
      <c r="T2287" s="222" t="str">
        <f ca="1">IF(B2287="","",IF(ISERROR(MATCH($J2287,SorP!$B$1:$B$6230,0)),"",INDIRECT("'SorP'!$A$"&amp;MATCH($J2287,SorP!$B$1:$B$6230,0))))</f>
        <v/>
      </c>
      <c r="U2287" s="238"/>
      <c r="V2287" s="270" t="e">
        <f>IF(C2287="",NA(),MATCH($B2287&amp;$C2287,'Smelter Look-up'!$J:$J,0))</f>
        <v>#N/A</v>
      </c>
      <c r="W2287" s="271"/>
      <c r="X2287" s="271">
        <f t="shared" ca="1" si="256"/>
        <v>0</v>
      </c>
      <c r="Y2287" s="271"/>
      <c r="Z2287" s="271"/>
      <c r="AB2287" s="273" t="str">
        <f t="shared" si="257"/>
        <v/>
      </c>
    </row>
    <row r="2288" spans="1:28" s="272" customFormat="1" ht="20">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255"/>
        <v/>
      </c>
      <c r="T2288" s="222" t="str">
        <f ca="1">IF(B2288="","",IF(ISERROR(MATCH($J2288,SorP!$B$1:$B$6230,0)),"",INDIRECT("'SorP'!$A$"&amp;MATCH($J2288,SorP!$B$1:$B$6230,0))))</f>
        <v/>
      </c>
      <c r="U2288" s="238"/>
      <c r="V2288" s="270" t="e">
        <f>IF(C2288="",NA(),MATCH($B2288&amp;$C2288,'Smelter Look-up'!$J:$J,0))</f>
        <v>#N/A</v>
      </c>
      <c r="W2288" s="271"/>
      <c r="X2288" s="271">
        <f t="shared" ca="1" si="256"/>
        <v>0</v>
      </c>
      <c r="Y2288" s="271"/>
      <c r="Z2288" s="271"/>
      <c r="AB2288" s="273" t="str">
        <f t="shared" si="257"/>
        <v/>
      </c>
    </row>
    <row r="2289" spans="1:28" s="272" customFormat="1" ht="20">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255"/>
        <v/>
      </c>
      <c r="T2289" s="222" t="str">
        <f ca="1">IF(B2289="","",IF(ISERROR(MATCH($J2289,SorP!$B$1:$B$6230,0)),"",INDIRECT("'SorP'!$A$"&amp;MATCH($J2289,SorP!$B$1:$B$6230,0))))</f>
        <v/>
      </c>
      <c r="U2289" s="238"/>
      <c r="V2289" s="270" t="e">
        <f>IF(C2289="",NA(),MATCH($B2289&amp;$C2289,'Smelter Look-up'!$J:$J,0))</f>
        <v>#N/A</v>
      </c>
      <c r="W2289" s="271"/>
      <c r="X2289" s="271">
        <f t="shared" ca="1" si="256"/>
        <v>0</v>
      </c>
      <c r="Y2289" s="271"/>
      <c r="Z2289" s="271"/>
      <c r="AB2289" s="273" t="str">
        <f t="shared" si="257"/>
        <v/>
      </c>
    </row>
    <row r="2290" spans="1:28" s="272" customFormat="1" ht="20">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255"/>
        <v/>
      </c>
      <c r="T2290" s="222" t="str">
        <f ca="1">IF(B2290="","",IF(ISERROR(MATCH($J2290,SorP!$B$1:$B$6230,0)),"",INDIRECT("'SorP'!$A$"&amp;MATCH($J2290,SorP!$B$1:$B$6230,0))))</f>
        <v/>
      </c>
      <c r="U2290" s="238"/>
      <c r="V2290" s="270" t="e">
        <f>IF(C2290="",NA(),MATCH($B2290&amp;$C2290,'Smelter Look-up'!$J:$J,0))</f>
        <v>#N/A</v>
      </c>
      <c r="W2290" s="271"/>
      <c r="X2290" s="271">
        <f t="shared" ca="1" si="256"/>
        <v>0</v>
      </c>
      <c r="Y2290" s="271"/>
      <c r="Z2290" s="271"/>
      <c r="AB2290" s="273" t="str">
        <f t="shared" si="257"/>
        <v/>
      </c>
    </row>
    <row r="2291" spans="1:28" s="272" customFormat="1" ht="20">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255"/>
        <v/>
      </c>
      <c r="T2291" s="222" t="str">
        <f ca="1">IF(B2291="","",IF(ISERROR(MATCH($J2291,SorP!$B$1:$B$6230,0)),"",INDIRECT("'SorP'!$A$"&amp;MATCH($J2291,SorP!$B$1:$B$6230,0))))</f>
        <v/>
      </c>
      <c r="U2291" s="238"/>
      <c r="V2291" s="270" t="e">
        <f>IF(C2291="",NA(),MATCH($B2291&amp;$C2291,'Smelter Look-up'!$J:$J,0))</f>
        <v>#N/A</v>
      </c>
      <c r="W2291" s="271"/>
      <c r="X2291" s="271">
        <f t="shared" ca="1" si="256"/>
        <v>0</v>
      </c>
      <c r="Y2291" s="271"/>
      <c r="Z2291" s="271"/>
      <c r="AB2291" s="273" t="str">
        <f t="shared" si="257"/>
        <v/>
      </c>
    </row>
    <row r="2292" spans="1:28" s="272" customFormat="1" ht="20">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255"/>
        <v/>
      </c>
      <c r="T2292" s="222" t="str">
        <f ca="1">IF(B2292="","",IF(ISERROR(MATCH($J2292,SorP!$B$1:$B$6230,0)),"",INDIRECT("'SorP'!$A$"&amp;MATCH($J2292,SorP!$B$1:$B$6230,0))))</f>
        <v/>
      </c>
      <c r="U2292" s="238"/>
      <c r="V2292" s="270" t="e">
        <f>IF(C2292="",NA(),MATCH($B2292&amp;$C2292,'Smelter Look-up'!$J:$J,0))</f>
        <v>#N/A</v>
      </c>
      <c r="W2292" s="271"/>
      <c r="X2292" s="271">
        <f t="shared" ca="1" si="256"/>
        <v>0</v>
      </c>
      <c r="Y2292" s="271"/>
      <c r="Z2292" s="271"/>
      <c r="AB2292" s="273" t="str">
        <f t="shared" si="257"/>
        <v/>
      </c>
    </row>
    <row r="2293" spans="1:28" s="272" customFormat="1" ht="20">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255"/>
        <v/>
      </c>
      <c r="T2293" s="222" t="str">
        <f ca="1">IF(B2293="","",IF(ISERROR(MATCH($J2293,SorP!$B$1:$B$6230,0)),"",INDIRECT("'SorP'!$A$"&amp;MATCH($J2293,SorP!$B$1:$B$6230,0))))</f>
        <v/>
      </c>
      <c r="U2293" s="238"/>
      <c r="V2293" s="270" t="e">
        <f>IF(C2293="",NA(),MATCH($B2293&amp;$C2293,'Smelter Look-up'!$J:$J,0))</f>
        <v>#N/A</v>
      </c>
      <c r="W2293" s="271"/>
      <c r="X2293" s="271">
        <f t="shared" ca="1" si="256"/>
        <v>0</v>
      </c>
      <c r="Y2293" s="271"/>
      <c r="Z2293" s="271"/>
      <c r="AB2293" s="273" t="str">
        <f t="shared" si="257"/>
        <v/>
      </c>
    </row>
    <row r="2294" spans="1:28" s="272" customFormat="1" ht="20">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255"/>
        <v/>
      </c>
      <c r="T2294" s="222" t="str">
        <f ca="1">IF(B2294="","",IF(ISERROR(MATCH($J2294,SorP!$B$1:$B$6230,0)),"",INDIRECT("'SorP'!$A$"&amp;MATCH($J2294,SorP!$B$1:$B$6230,0))))</f>
        <v/>
      </c>
      <c r="U2294" s="238"/>
      <c r="V2294" s="270" t="e">
        <f>IF(C2294="",NA(),MATCH($B2294&amp;$C2294,'Smelter Look-up'!$J:$J,0))</f>
        <v>#N/A</v>
      </c>
      <c r="W2294" s="271"/>
      <c r="X2294" s="271">
        <f t="shared" ca="1" si="256"/>
        <v>0</v>
      </c>
      <c r="Y2294" s="271"/>
      <c r="Z2294" s="271"/>
      <c r="AB2294" s="273" t="str">
        <f t="shared" si="257"/>
        <v/>
      </c>
    </row>
    <row r="2295" spans="1:28" s="272" customFormat="1" ht="20">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255"/>
        <v/>
      </c>
      <c r="T2295" s="222" t="str">
        <f ca="1">IF(B2295="","",IF(ISERROR(MATCH($J2295,SorP!$B$1:$B$6230,0)),"",INDIRECT("'SorP'!$A$"&amp;MATCH($J2295,SorP!$B$1:$B$6230,0))))</f>
        <v/>
      </c>
      <c r="U2295" s="238"/>
      <c r="V2295" s="270" t="e">
        <f>IF(C2295="",NA(),MATCH($B2295&amp;$C2295,'Smelter Look-up'!$J:$J,0))</f>
        <v>#N/A</v>
      </c>
      <c r="W2295" s="271"/>
      <c r="X2295" s="271">
        <f t="shared" ca="1" si="256"/>
        <v>0</v>
      </c>
      <c r="Y2295" s="271"/>
      <c r="Z2295" s="271"/>
      <c r="AB2295" s="273" t="str">
        <f t="shared" si="257"/>
        <v/>
      </c>
    </row>
    <row r="2296" spans="1:28" s="272" customFormat="1" ht="20">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255"/>
        <v/>
      </c>
      <c r="T2296" s="222" t="str">
        <f ca="1">IF(B2296="","",IF(ISERROR(MATCH($J2296,SorP!$B$1:$B$6230,0)),"",INDIRECT("'SorP'!$A$"&amp;MATCH($J2296,SorP!$B$1:$B$6230,0))))</f>
        <v/>
      </c>
      <c r="U2296" s="238"/>
      <c r="V2296" s="270" t="e">
        <f>IF(C2296="",NA(),MATCH($B2296&amp;$C2296,'Smelter Look-up'!$J:$J,0))</f>
        <v>#N/A</v>
      </c>
      <c r="W2296" s="271"/>
      <c r="X2296" s="271">
        <f t="shared" ca="1" si="256"/>
        <v>0</v>
      </c>
      <c r="Y2296" s="271"/>
      <c r="Z2296" s="271"/>
      <c r="AB2296" s="273" t="str">
        <f t="shared" si="257"/>
        <v/>
      </c>
    </row>
    <row r="2297" spans="1:28" s="272" customFormat="1" ht="20">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255"/>
        <v/>
      </c>
      <c r="T2297" s="222" t="str">
        <f ca="1">IF(B2297="","",IF(ISERROR(MATCH($J2297,SorP!$B$1:$B$6230,0)),"",INDIRECT("'SorP'!$A$"&amp;MATCH($J2297,SorP!$B$1:$B$6230,0))))</f>
        <v/>
      </c>
      <c r="U2297" s="238"/>
      <c r="V2297" s="270" t="e">
        <f>IF(C2297="",NA(),MATCH($B2297&amp;$C2297,'Smelter Look-up'!$J:$J,0))</f>
        <v>#N/A</v>
      </c>
      <c r="W2297" s="271"/>
      <c r="X2297" s="271">
        <f t="shared" ca="1" si="256"/>
        <v>0</v>
      </c>
      <c r="Y2297" s="271"/>
      <c r="Z2297" s="271"/>
      <c r="AB2297" s="273" t="str">
        <f t="shared" si="257"/>
        <v/>
      </c>
    </row>
    <row r="2298" spans="1:28" s="272" customFormat="1" ht="20">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ref="S2298" ca="1" si="258">IF(B2298="","",IF(ISERROR(MATCH($E2298,CL,0)),"Unknown",INDIRECT("'C'!$A$"&amp;MATCH($E2298,CL,0)+1)))</f>
        <v/>
      </c>
      <c r="T2298" s="222" t="str">
        <f ca="1">IF(B2298="","",IF(ISERROR(MATCH($J2298,SorP!$B$1:$B$6230,0)),"",INDIRECT("'SorP'!$A$"&amp;MATCH($J2298,SorP!$B$1:$B$6230,0))))</f>
        <v/>
      </c>
      <c r="U2298" s="238"/>
      <c r="V2298" s="270" t="e">
        <f>IF(C2298="",NA(),MATCH($B2298&amp;$C2298,'Smelter Look-up'!$J:$J,0))</f>
        <v>#N/A</v>
      </c>
      <c r="W2298" s="271"/>
      <c r="X2298" s="271">
        <f t="shared" ref="X2298" ca="1" si="259">IF(AND(C2298="Smelter not listed",OR(LEN(D2298)=0,LEN(E2298)=0)),1,0)</f>
        <v>0</v>
      </c>
      <c r="Y2298" s="271"/>
      <c r="Z2298" s="271"/>
      <c r="AB2298" s="273" t="str">
        <f t="shared" ref="AB2298" si="260">B2298&amp;C2298</f>
        <v/>
      </c>
    </row>
    <row r="2299" spans="1:28" s="272" customFormat="1" ht="20">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ref="S2299:S2330" ca="1" si="261">IF(B2299="","",IF(ISERROR(MATCH($E2299,CL,0)),"Unknown",INDIRECT("'C'!$A$"&amp;MATCH($E2299,CL,0)+1)))</f>
        <v/>
      </c>
      <c r="T2299" s="222" t="str">
        <f ca="1">IF(B2299="","",IF(ISERROR(MATCH($J2299,SorP!$B$1:$B$6230,0)),"",INDIRECT("'SorP'!$A$"&amp;MATCH($J2299,SorP!$B$1:$B$6230,0))))</f>
        <v/>
      </c>
      <c r="U2299" s="238"/>
      <c r="V2299" s="270" t="e">
        <f>IF(C2299="",NA(),MATCH($B2299&amp;$C2299,'Smelter Look-up'!$J:$J,0))</f>
        <v>#N/A</v>
      </c>
      <c r="W2299" s="271"/>
      <c r="X2299" s="271">
        <f t="shared" ref="X2299:X2330" ca="1" si="262">IF(AND(C2299="Smelter not listed",OR(LEN(D2299)=0,LEN(E2299)=0)),1,0)</f>
        <v>0</v>
      </c>
      <c r="Y2299" s="271"/>
      <c r="Z2299" s="271"/>
      <c r="AB2299" s="273" t="str">
        <f t="shared" ref="AB2299:AB2330" si="263">B2299&amp;C2299</f>
        <v/>
      </c>
    </row>
    <row r="2300" spans="1:28" s="272" customFormat="1" ht="20">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ca="1" si="261"/>
        <v/>
      </c>
      <c r="T2300" s="222" t="str">
        <f ca="1">IF(B2300="","",IF(ISERROR(MATCH($J2300,SorP!$B$1:$B$6230,0)),"",INDIRECT("'SorP'!$A$"&amp;MATCH($J2300,SorP!$B$1:$B$6230,0))))</f>
        <v/>
      </c>
      <c r="U2300" s="238"/>
      <c r="V2300" s="270" t="e">
        <f>IF(C2300="",NA(),MATCH($B2300&amp;$C2300,'Smelter Look-up'!$J:$J,0))</f>
        <v>#N/A</v>
      </c>
      <c r="W2300" s="271"/>
      <c r="X2300" s="271">
        <f t="shared" ca="1" si="262"/>
        <v>0</v>
      </c>
      <c r="Y2300" s="271"/>
      <c r="Z2300" s="271"/>
      <c r="AB2300" s="273" t="str">
        <f t="shared" si="263"/>
        <v/>
      </c>
    </row>
    <row r="2301" spans="1:28" s="272" customFormat="1" ht="20">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261"/>
        <v/>
      </c>
      <c r="T2301" s="222" t="str">
        <f ca="1">IF(B2301="","",IF(ISERROR(MATCH($J2301,SorP!$B$1:$B$6230,0)),"",INDIRECT("'SorP'!$A$"&amp;MATCH($J2301,SorP!$B$1:$B$6230,0))))</f>
        <v/>
      </c>
      <c r="U2301" s="238"/>
      <c r="V2301" s="270" t="e">
        <f>IF(C2301="",NA(),MATCH($B2301&amp;$C2301,'Smelter Look-up'!$J:$J,0))</f>
        <v>#N/A</v>
      </c>
      <c r="W2301" s="271"/>
      <c r="X2301" s="271">
        <f t="shared" ca="1" si="262"/>
        <v>0</v>
      </c>
      <c r="Y2301" s="271"/>
      <c r="Z2301" s="271"/>
      <c r="AB2301" s="273" t="str">
        <f t="shared" si="263"/>
        <v/>
      </c>
    </row>
    <row r="2302" spans="1:28" s="272" customFormat="1" ht="20">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261"/>
        <v/>
      </c>
      <c r="T2302" s="222" t="str">
        <f ca="1">IF(B2302="","",IF(ISERROR(MATCH($J2302,SorP!$B$1:$B$6230,0)),"",INDIRECT("'SorP'!$A$"&amp;MATCH($J2302,SorP!$B$1:$B$6230,0))))</f>
        <v/>
      </c>
      <c r="U2302" s="238"/>
      <c r="V2302" s="270" t="e">
        <f>IF(C2302="",NA(),MATCH($B2302&amp;$C2302,'Smelter Look-up'!$J:$J,0))</f>
        <v>#N/A</v>
      </c>
      <c r="W2302" s="271"/>
      <c r="X2302" s="271">
        <f t="shared" ca="1" si="262"/>
        <v>0</v>
      </c>
      <c r="Y2302" s="271"/>
      <c r="Z2302" s="271"/>
      <c r="AB2302" s="273" t="str">
        <f t="shared" si="263"/>
        <v/>
      </c>
    </row>
    <row r="2303" spans="1:28" s="272" customFormat="1" ht="20">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261"/>
        <v/>
      </c>
      <c r="T2303" s="222" t="str">
        <f ca="1">IF(B2303="","",IF(ISERROR(MATCH($J2303,SorP!$B$1:$B$6230,0)),"",INDIRECT("'SorP'!$A$"&amp;MATCH($J2303,SorP!$B$1:$B$6230,0))))</f>
        <v/>
      </c>
      <c r="U2303" s="238"/>
      <c r="V2303" s="270" t="e">
        <f>IF(C2303="",NA(),MATCH($B2303&amp;$C2303,'Smelter Look-up'!$J:$J,0))</f>
        <v>#N/A</v>
      </c>
      <c r="W2303" s="271"/>
      <c r="X2303" s="271">
        <f t="shared" ca="1" si="262"/>
        <v>0</v>
      </c>
      <c r="Y2303" s="271"/>
      <c r="Z2303" s="271"/>
      <c r="AB2303" s="273" t="str">
        <f t="shared" si="263"/>
        <v/>
      </c>
    </row>
    <row r="2304" spans="1:28" s="272" customFormat="1" ht="20">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261"/>
        <v/>
      </c>
      <c r="T2304" s="222" t="str">
        <f ca="1">IF(B2304="","",IF(ISERROR(MATCH($J2304,SorP!$B$1:$B$6230,0)),"",INDIRECT("'SorP'!$A$"&amp;MATCH($J2304,SorP!$B$1:$B$6230,0))))</f>
        <v/>
      </c>
      <c r="U2304" s="238"/>
      <c r="V2304" s="270" t="e">
        <f>IF(C2304="",NA(),MATCH($B2304&amp;$C2304,'Smelter Look-up'!$J:$J,0))</f>
        <v>#N/A</v>
      </c>
      <c r="W2304" s="271"/>
      <c r="X2304" s="271">
        <f t="shared" ca="1" si="262"/>
        <v>0</v>
      </c>
      <c r="Y2304" s="271"/>
      <c r="Z2304" s="271"/>
      <c r="AB2304" s="273" t="str">
        <f t="shared" si="263"/>
        <v/>
      </c>
    </row>
    <row r="2305" spans="1:28" s="272" customFormat="1" ht="20">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261"/>
        <v/>
      </c>
      <c r="T2305" s="222" t="str">
        <f ca="1">IF(B2305="","",IF(ISERROR(MATCH($J2305,SorP!$B$1:$B$6230,0)),"",INDIRECT("'SorP'!$A$"&amp;MATCH($J2305,SorP!$B$1:$B$6230,0))))</f>
        <v/>
      </c>
      <c r="U2305" s="238"/>
      <c r="V2305" s="270" t="e">
        <f>IF(C2305="",NA(),MATCH($B2305&amp;$C2305,'Smelter Look-up'!$J:$J,0))</f>
        <v>#N/A</v>
      </c>
      <c r="W2305" s="271"/>
      <c r="X2305" s="271">
        <f t="shared" ca="1" si="262"/>
        <v>0</v>
      </c>
      <c r="Y2305" s="271"/>
      <c r="Z2305" s="271"/>
      <c r="AB2305" s="273" t="str">
        <f t="shared" si="263"/>
        <v/>
      </c>
    </row>
    <row r="2306" spans="1:28" s="272" customFormat="1" ht="20">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261"/>
        <v/>
      </c>
      <c r="T2306" s="222" t="str">
        <f ca="1">IF(B2306="","",IF(ISERROR(MATCH($J2306,SorP!$B$1:$B$6230,0)),"",INDIRECT("'SorP'!$A$"&amp;MATCH($J2306,SorP!$B$1:$B$6230,0))))</f>
        <v/>
      </c>
      <c r="U2306" s="238"/>
      <c r="V2306" s="270" t="e">
        <f>IF(C2306="",NA(),MATCH($B2306&amp;$C2306,'Smelter Look-up'!$J:$J,0))</f>
        <v>#N/A</v>
      </c>
      <c r="W2306" s="271"/>
      <c r="X2306" s="271">
        <f t="shared" ca="1" si="262"/>
        <v>0</v>
      </c>
      <c r="Y2306" s="271"/>
      <c r="Z2306" s="271"/>
      <c r="AB2306" s="273" t="str">
        <f t="shared" si="263"/>
        <v/>
      </c>
    </row>
    <row r="2307" spans="1:28" s="272" customFormat="1" ht="20">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261"/>
        <v/>
      </c>
      <c r="T2307" s="222" t="str">
        <f ca="1">IF(B2307="","",IF(ISERROR(MATCH($J2307,SorP!$B$1:$B$6230,0)),"",INDIRECT("'SorP'!$A$"&amp;MATCH($J2307,SorP!$B$1:$B$6230,0))))</f>
        <v/>
      </c>
      <c r="U2307" s="238"/>
      <c r="V2307" s="270" t="e">
        <f>IF(C2307="",NA(),MATCH($B2307&amp;$C2307,'Smelter Look-up'!$J:$J,0))</f>
        <v>#N/A</v>
      </c>
      <c r="W2307" s="271"/>
      <c r="X2307" s="271">
        <f t="shared" ca="1" si="262"/>
        <v>0</v>
      </c>
      <c r="Y2307" s="271"/>
      <c r="Z2307" s="271"/>
      <c r="AB2307" s="273" t="str">
        <f t="shared" si="263"/>
        <v/>
      </c>
    </row>
    <row r="2308" spans="1:28" s="272" customFormat="1" ht="20">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261"/>
        <v/>
      </c>
      <c r="T2308" s="222" t="str">
        <f ca="1">IF(B2308="","",IF(ISERROR(MATCH($J2308,SorP!$B$1:$B$6230,0)),"",INDIRECT("'SorP'!$A$"&amp;MATCH($J2308,SorP!$B$1:$B$6230,0))))</f>
        <v/>
      </c>
      <c r="U2308" s="238"/>
      <c r="V2308" s="270" t="e">
        <f>IF(C2308="",NA(),MATCH($B2308&amp;$C2308,'Smelter Look-up'!$J:$J,0))</f>
        <v>#N/A</v>
      </c>
      <c r="W2308" s="271"/>
      <c r="X2308" s="271">
        <f t="shared" ca="1" si="262"/>
        <v>0</v>
      </c>
      <c r="Y2308" s="271"/>
      <c r="Z2308" s="271"/>
      <c r="AB2308" s="273" t="str">
        <f t="shared" si="263"/>
        <v/>
      </c>
    </row>
    <row r="2309" spans="1:28" s="272" customFormat="1" ht="20">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261"/>
        <v/>
      </c>
      <c r="T2309" s="222" t="str">
        <f ca="1">IF(B2309="","",IF(ISERROR(MATCH($J2309,SorP!$B$1:$B$6230,0)),"",INDIRECT("'SorP'!$A$"&amp;MATCH($J2309,SorP!$B$1:$B$6230,0))))</f>
        <v/>
      </c>
      <c r="U2309" s="238"/>
      <c r="V2309" s="270" t="e">
        <f>IF(C2309="",NA(),MATCH($B2309&amp;$C2309,'Smelter Look-up'!$J:$J,0))</f>
        <v>#N/A</v>
      </c>
      <c r="W2309" s="271"/>
      <c r="X2309" s="271">
        <f t="shared" ca="1" si="262"/>
        <v>0</v>
      </c>
      <c r="Y2309" s="271"/>
      <c r="Z2309" s="271"/>
      <c r="AB2309" s="273" t="str">
        <f t="shared" si="263"/>
        <v/>
      </c>
    </row>
    <row r="2310" spans="1:28" s="272" customFormat="1" ht="20">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261"/>
        <v/>
      </c>
      <c r="T2310" s="222" t="str">
        <f ca="1">IF(B2310="","",IF(ISERROR(MATCH($J2310,SorP!$B$1:$B$6230,0)),"",INDIRECT("'SorP'!$A$"&amp;MATCH($J2310,SorP!$B$1:$B$6230,0))))</f>
        <v/>
      </c>
      <c r="U2310" s="238"/>
      <c r="V2310" s="270" t="e">
        <f>IF(C2310="",NA(),MATCH($B2310&amp;$C2310,'Smelter Look-up'!$J:$J,0))</f>
        <v>#N/A</v>
      </c>
      <c r="W2310" s="271"/>
      <c r="X2310" s="271">
        <f t="shared" ca="1" si="262"/>
        <v>0</v>
      </c>
      <c r="Y2310" s="271"/>
      <c r="Z2310" s="271"/>
      <c r="AB2310" s="273" t="str">
        <f t="shared" si="263"/>
        <v/>
      </c>
    </row>
    <row r="2311" spans="1:28" s="272" customFormat="1" ht="20">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261"/>
        <v/>
      </c>
      <c r="T2311" s="222" t="str">
        <f ca="1">IF(B2311="","",IF(ISERROR(MATCH($J2311,SorP!$B$1:$B$6230,0)),"",INDIRECT("'SorP'!$A$"&amp;MATCH($J2311,SorP!$B$1:$B$6230,0))))</f>
        <v/>
      </c>
      <c r="U2311" s="238"/>
      <c r="V2311" s="270" t="e">
        <f>IF(C2311="",NA(),MATCH($B2311&amp;$C2311,'Smelter Look-up'!$J:$J,0))</f>
        <v>#N/A</v>
      </c>
      <c r="W2311" s="271"/>
      <c r="X2311" s="271">
        <f t="shared" ca="1" si="262"/>
        <v>0</v>
      </c>
      <c r="Y2311" s="271"/>
      <c r="Z2311" s="271"/>
      <c r="AB2311" s="273" t="str">
        <f t="shared" si="263"/>
        <v/>
      </c>
    </row>
    <row r="2312" spans="1:28" s="272" customFormat="1" ht="20">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261"/>
        <v/>
      </c>
      <c r="T2312" s="222" t="str">
        <f ca="1">IF(B2312="","",IF(ISERROR(MATCH($J2312,SorP!$B$1:$B$6230,0)),"",INDIRECT("'SorP'!$A$"&amp;MATCH($J2312,SorP!$B$1:$B$6230,0))))</f>
        <v/>
      </c>
      <c r="U2312" s="238"/>
      <c r="V2312" s="270" t="e">
        <f>IF(C2312="",NA(),MATCH($B2312&amp;$C2312,'Smelter Look-up'!$J:$J,0))</f>
        <v>#N/A</v>
      </c>
      <c r="W2312" s="271"/>
      <c r="X2312" s="271">
        <f t="shared" ca="1" si="262"/>
        <v>0</v>
      </c>
      <c r="Y2312" s="271"/>
      <c r="Z2312" s="271"/>
      <c r="AB2312" s="273" t="str">
        <f t="shared" si="263"/>
        <v/>
      </c>
    </row>
    <row r="2313" spans="1:28" s="272" customFormat="1" ht="20">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261"/>
        <v/>
      </c>
      <c r="T2313" s="222" t="str">
        <f ca="1">IF(B2313="","",IF(ISERROR(MATCH($J2313,SorP!$B$1:$B$6230,0)),"",INDIRECT("'SorP'!$A$"&amp;MATCH($J2313,SorP!$B$1:$B$6230,0))))</f>
        <v/>
      </c>
      <c r="U2313" s="238"/>
      <c r="V2313" s="270" t="e">
        <f>IF(C2313="",NA(),MATCH($B2313&amp;$C2313,'Smelter Look-up'!$J:$J,0))</f>
        <v>#N/A</v>
      </c>
      <c r="W2313" s="271"/>
      <c r="X2313" s="271">
        <f t="shared" ca="1" si="262"/>
        <v>0</v>
      </c>
      <c r="Y2313" s="271"/>
      <c r="Z2313" s="271"/>
      <c r="AB2313" s="273" t="str">
        <f t="shared" si="263"/>
        <v/>
      </c>
    </row>
    <row r="2314" spans="1:28" s="272" customFormat="1" ht="20">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261"/>
        <v/>
      </c>
      <c r="T2314" s="222" t="str">
        <f ca="1">IF(B2314="","",IF(ISERROR(MATCH($J2314,SorP!$B$1:$B$6230,0)),"",INDIRECT("'SorP'!$A$"&amp;MATCH($J2314,SorP!$B$1:$B$6230,0))))</f>
        <v/>
      </c>
      <c r="U2314" s="238"/>
      <c r="V2314" s="270" t="e">
        <f>IF(C2314="",NA(),MATCH($B2314&amp;$C2314,'Smelter Look-up'!$J:$J,0))</f>
        <v>#N/A</v>
      </c>
      <c r="W2314" s="271"/>
      <c r="X2314" s="271">
        <f t="shared" ca="1" si="262"/>
        <v>0</v>
      </c>
      <c r="Y2314" s="271"/>
      <c r="Z2314" s="271"/>
      <c r="AB2314" s="273" t="str">
        <f t="shared" si="263"/>
        <v/>
      </c>
    </row>
    <row r="2315" spans="1:28" s="272" customFormat="1" ht="20">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261"/>
        <v/>
      </c>
      <c r="T2315" s="222" t="str">
        <f ca="1">IF(B2315="","",IF(ISERROR(MATCH($J2315,SorP!$B$1:$B$6230,0)),"",INDIRECT("'SorP'!$A$"&amp;MATCH($J2315,SorP!$B$1:$B$6230,0))))</f>
        <v/>
      </c>
      <c r="U2315" s="238"/>
      <c r="V2315" s="270" t="e">
        <f>IF(C2315="",NA(),MATCH($B2315&amp;$C2315,'Smelter Look-up'!$J:$J,0))</f>
        <v>#N/A</v>
      </c>
      <c r="W2315" s="271"/>
      <c r="X2315" s="271">
        <f t="shared" ca="1" si="262"/>
        <v>0</v>
      </c>
      <c r="Y2315" s="271"/>
      <c r="Z2315" s="271"/>
      <c r="AB2315" s="273" t="str">
        <f t="shared" si="263"/>
        <v/>
      </c>
    </row>
    <row r="2316" spans="1:28" s="272" customFormat="1" ht="20">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261"/>
        <v/>
      </c>
      <c r="T2316" s="222" t="str">
        <f ca="1">IF(B2316="","",IF(ISERROR(MATCH($J2316,SorP!$B$1:$B$6230,0)),"",INDIRECT("'SorP'!$A$"&amp;MATCH($J2316,SorP!$B$1:$B$6230,0))))</f>
        <v/>
      </c>
      <c r="U2316" s="238"/>
      <c r="V2316" s="270" t="e">
        <f>IF(C2316="",NA(),MATCH($B2316&amp;$C2316,'Smelter Look-up'!$J:$J,0))</f>
        <v>#N/A</v>
      </c>
      <c r="W2316" s="271"/>
      <c r="X2316" s="271">
        <f t="shared" ca="1" si="262"/>
        <v>0</v>
      </c>
      <c r="Y2316" s="271"/>
      <c r="Z2316" s="271"/>
      <c r="AB2316" s="273" t="str">
        <f t="shared" si="263"/>
        <v/>
      </c>
    </row>
    <row r="2317" spans="1:28" s="272" customFormat="1" ht="20">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261"/>
        <v/>
      </c>
      <c r="T2317" s="222" t="str">
        <f ca="1">IF(B2317="","",IF(ISERROR(MATCH($J2317,SorP!$B$1:$B$6230,0)),"",INDIRECT("'SorP'!$A$"&amp;MATCH($J2317,SorP!$B$1:$B$6230,0))))</f>
        <v/>
      </c>
      <c r="U2317" s="238"/>
      <c r="V2317" s="270" t="e">
        <f>IF(C2317="",NA(),MATCH($B2317&amp;$C2317,'Smelter Look-up'!$J:$J,0))</f>
        <v>#N/A</v>
      </c>
      <c r="W2317" s="271"/>
      <c r="X2317" s="271">
        <f t="shared" ca="1" si="262"/>
        <v>0</v>
      </c>
      <c r="Y2317" s="271"/>
      <c r="Z2317" s="271"/>
      <c r="AB2317" s="273" t="str">
        <f t="shared" si="263"/>
        <v/>
      </c>
    </row>
    <row r="2318" spans="1:28" s="272" customFormat="1" ht="20">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261"/>
        <v/>
      </c>
      <c r="T2318" s="222" t="str">
        <f ca="1">IF(B2318="","",IF(ISERROR(MATCH($J2318,SorP!$B$1:$B$6230,0)),"",INDIRECT("'SorP'!$A$"&amp;MATCH($J2318,SorP!$B$1:$B$6230,0))))</f>
        <v/>
      </c>
      <c r="U2318" s="238"/>
      <c r="V2318" s="270" t="e">
        <f>IF(C2318="",NA(),MATCH($B2318&amp;$C2318,'Smelter Look-up'!$J:$J,0))</f>
        <v>#N/A</v>
      </c>
      <c r="W2318" s="271"/>
      <c r="X2318" s="271">
        <f t="shared" ca="1" si="262"/>
        <v>0</v>
      </c>
      <c r="Y2318" s="271"/>
      <c r="Z2318" s="271"/>
      <c r="AB2318" s="273" t="str">
        <f t="shared" si="263"/>
        <v/>
      </c>
    </row>
    <row r="2319" spans="1:28" s="272" customFormat="1" ht="20">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261"/>
        <v/>
      </c>
      <c r="T2319" s="222" t="str">
        <f ca="1">IF(B2319="","",IF(ISERROR(MATCH($J2319,SorP!$B$1:$B$6230,0)),"",INDIRECT("'SorP'!$A$"&amp;MATCH($J2319,SorP!$B$1:$B$6230,0))))</f>
        <v/>
      </c>
      <c r="U2319" s="238"/>
      <c r="V2319" s="270" t="e">
        <f>IF(C2319="",NA(),MATCH($B2319&amp;$C2319,'Smelter Look-up'!$J:$J,0))</f>
        <v>#N/A</v>
      </c>
      <c r="W2319" s="271"/>
      <c r="X2319" s="271">
        <f t="shared" ca="1" si="262"/>
        <v>0</v>
      </c>
      <c r="Y2319" s="271"/>
      <c r="Z2319" s="271"/>
      <c r="AB2319" s="273" t="str">
        <f t="shared" si="263"/>
        <v/>
      </c>
    </row>
    <row r="2320" spans="1:28" s="272" customFormat="1" ht="20">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261"/>
        <v/>
      </c>
      <c r="T2320" s="222" t="str">
        <f ca="1">IF(B2320="","",IF(ISERROR(MATCH($J2320,SorP!$B$1:$B$6230,0)),"",INDIRECT("'SorP'!$A$"&amp;MATCH($J2320,SorP!$B$1:$B$6230,0))))</f>
        <v/>
      </c>
      <c r="U2320" s="238"/>
      <c r="V2320" s="270" t="e">
        <f>IF(C2320="",NA(),MATCH($B2320&amp;$C2320,'Smelter Look-up'!$J:$J,0))</f>
        <v>#N/A</v>
      </c>
      <c r="W2320" s="271"/>
      <c r="X2320" s="271">
        <f t="shared" ca="1" si="262"/>
        <v>0</v>
      </c>
      <c r="Y2320" s="271"/>
      <c r="Z2320" s="271"/>
      <c r="AB2320" s="273" t="str">
        <f t="shared" si="263"/>
        <v/>
      </c>
    </row>
    <row r="2321" spans="1:28" s="272" customFormat="1" ht="20">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261"/>
        <v/>
      </c>
      <c r="T2321" s="222" t="str">
        <f ca="1">IF(B2321="","",IF(ISERROR(MATCH($J2321,SorP!$B$1:$B$6230,0)),"",INDIRECT("'SorP'!$A$"&amp;MATCH($J2321,SorP!$B$1:$B$6230,0))))</f>
        <v/>
      </c>
      <c r="U2321" s="238"/>
      <c r="V2321" s="270" t="e">
        <f>IF(C2321="",NA(),MATCH($B2321&amp;$C2321,'Smelter Look-up'!$J:$J,0))</f>
        <v>#N/A</v>
      </c>
      <c r="W2321" s="271"/>
      <c r="X2321" s="271">
        <f t="shared" ca="1" si="262"/>
        <v>0</v>
      </c>
      <c r="Y2321" s="271"/>
      <c r="Z2321" s="271"/>
      <c r="AB2321" s="273" t="str">
        <f t="shared" si="263"/>
        <v/>
      </c>
    </row>
    <row r="2322" spans="1:28" s="272" customFormat="1" ht="20">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261"/>
        <v/>
      </c>
      <c r="T2322" s="222" t="str">
        <f ca="1">IF(B2322="","",IF(ISERROR(MATCH($J2322,SorP!$B$1:$B$6230,0)),"",INDIRECT("'SorP'!$A$"&amp;MATCH($J2322,SorP!$B$1:$B$6230,0))))</f>
        <v/>
      </c>
      <c r="U2322" s="238"/>
      <c r="V2322" s="270" t="e">
        <f>IF(C2322="",NA(),MATCH($B2322&amp;$C2322,'Smelter Look-up'!$J:$J,0))</f>
        <v>#N/A</v>
      </c>
      <c r="W2322" s="271"/>
      <c r="X2322" s="271">
        <f t="shared" ca="1" si="262"/>
        <v>0</v>
      </c>
      <c r="Y2322" s="271"/>
      <c r="Z2322" s="271"/>
      <c r="AB2322" s="273" t="str">
        <f t="shared" si="263"/>
        <v/>
      </c>
    </row>
    <row r="2323" spans="1:28" s="272" customFormat="1" ht="20">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261"/>
        <v/>
      </c>
      <c r="T2323" s="222" t="str">
        <f ca="1">IF(B2323="","",IF(ISERROR(MATCH($J2323,SorP!$B$1:$B$6230,0)),"",INDIRECT("'SorP'!$A$"&amp;MATCH($J2323,SorP!$B$1:$B$6230,0))))</f>
        <v/>
      </c>
      <c r="U2323" s="238"/>
      <c r="V2323" s="270" t="e">
        <f>IF(C2323="",NA(),MATCH($B2323&amp;$C2323,'Smelter Look-up'!$J:$J,0))</f>
        <v>#N/A</v>
      </c>
      <c r="W2323" s="271"/>
      <c r="X2323" s="271">
        <f t="shared" ca="1" si="262"/>
        <v>0</v>
      </c>
      <c r="Y2323" s="271"/>
      <c r="Z2323" s="271"/>
      <c r="AB2323" s="273" t="str">
        <f t="shared" si="263"/>
        <v/>
      </c>
    </row>
    <row r="2324" spans="1:28" s="272" customFormat="1" ht="20">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261"/>
        <v/>
      </c>
      <c r="T2324" s="222" t="str">
        <f ca="1">IF(B2324="","",IF(ISERROR(MATCH($J2324,SorP!$B$1:$B$6230,0)),"",INDIRECT("'SorP'!$A$"&amp;MATCH($J2324,SorP!$B$1:$B$6230,0))))</f>
        <v/>
      </c>
      <c r="U2324" s="238"/>
      <c r="V2324" s="270" t="e">
        <f>IF(C2324="",NA(),MATCH($B2324&amp;$C2324,'Smelter Look-up'!$J:$J,0))</f>
        <v>#N/A</v>
      </c>
      <c r="W2324" s="271"/>
      <c r="X2324" s="271">
        <f t="shared" ca="1" si="262"/>
        <v>0</v>
      </c>
      <c r="Y2324" s="271"/>
      <c r="Z2324" s="271"/>
      <c r="AB2324" s="273" t="str">
        <f t="shared" si="263"/>
        <v/>
      </c>
    </row>
    <row r="2325" spans="1:28" s="272" customFormat="1" ht="20">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261"/>
        <v/>
      </c>
      <c r="T2325" s="222" t="str">
        <f ca="1">IF(B2325="","",IF(ISERROR(MATCH($J2325,SorP!$B$1:$B$6230,0)),"",INDIRECT("'SorP'!$A$"&amp;MATCH($J2325,SorP!$B$1:$B$6230,0))))</f>
        <v/>
      </c>
      <c r="U2325" s="238"/>
      <c r="V2325" s="270" t="e">
        <f>IF(C2325="",NA(),MATCH($B2325&amp;$C2325,'Smelter Look-up'!$J:$J,0))</f>
        <v>#N/A</v>
      </c>
      <c r="W2325" s="271"/>
      <c r="X2325" s="271">
        <f t="shared" ca="1" si="262"/>
        <v>0</v>
      </c>
      <c r="Y2325" s="271"/>
      <c r="Z2325" s="271"/>
      <c r="AB2325" s="273" t="str">
        <f t="shared" si="263"/>
        <v/>
      </c>
    </row>
    <row r="2326" spans="1:28" s="272" customFormat="1" ht="20">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261"/>
        <v/>
      </c>
      <c r="T2326" s="222" t="str">
        <f ca="1">IF(B2326="","",IF(ISERROR(MATCH($J2326,SorP!$B$1:$B$6230,0)),"",INDIRECT("'SorP'!$A$"&amp;MATCH($J2326,SorP!$B$1:$B$6230,0))))</f>
        <v/>
      </c>
      <c r="U2326" s="238"/>
      <c r="V2326" s="270" t="e">
        <f>IF(C2326="",NA(),MATCH($B2326&amp;$C2326,'Smelter Look-up'!$J:$J,0))</f>
        <v>#N/A</v>
      </c>
      <c r="W2326" s="271"/>
      <c r="X2326" s="271">
        <f t="shared" ca="1" si="262"/>
        <v>0</v>
      </c>
      <c r="Y2326" s="271"/>
      <c r="Z2326" s="271"/>
      <c r="AB2326" s="273" t="str">
        <f t="shared" si="263"/>
        <v/>
      </c>
    </row>
    <row r="2327" spans="1:28" s="272" customFormat="1" ht="20">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261"/>
        <v/>
      </c>
      <c r="T2327" s="222" t="str">
        <f ca="1">IF(B2327="","",IF(ISERROR(MATCH($J2327,SorP!$B$1:$B$6230,0)),"",INDIRECT("'SorP'!$A$"&amp;MATCH($J2327,SorP!$B$1:$B$6230,0))))</f>
        <v/>
      </c>
      <c r="U2327" s="238"/>
      <c r="V2327" s="270" t="e">
        <f>IF(C2327="",NA(),MATCH($B2327&amp;$C2327,'Smelter Look-up'!$J:$J,0))</f>
        <v>#N/A</v>
      </c>
      <c r="W2327" s="271"/>
      <c r="X2327" s="271">
        <f t="shared" ca="1" si="262"/>
        <v>0</v>
      </c>
      <c r="Y2327" s="271"/>
      <c r="Z2327" s="271"/>
      <c r="AB2327" s="273" t="str">
        <f t="shared" si="263"/>
        <v/>
      </c>
    </row>
    <row r="2328" spans="1:28" s="272" customFormat="1" ht="20">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261"/>
        <v/>
      </c>
      <c r="T2328" s="222" t="str">
        <f ca="1">IF(B2328="","",IF(ISERROR(MATCH($J2328,SorP!$B$1:$B$6230,0)),"",INDIRECT("'SorP'!$A$"&amp;MATCH($J2328,SorP!$B$1:$B$6230,0))))</f>
        <v/>
      </c>
      <c r="U2328" s="238"/>
      <c r="V2328" s="270" t="e">
        <f>IF(C2328="",NA(),MATCH($B2328&amp;$C2328,'Smelter Look-up'!$J:$J,0))</f>
        <v>#N/A</v>
      </c>
      <c r="W2328" s="271"/>
      <c r="X2328" s="271">
        <f t="shared" ca="1" si="262"/>
        <v>0</v>
      </c>
      <c r="Y2328" s="271"/>
      <c r="Z2328" s="271"/>
      <c r="AB2328" s="273" t="str">
        <f t="shared" si="263"/>
        <v/>
      </c>
    </row>
    <row r="2329" spans="1:28" s="272" customFormat="1" ht="20">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261"/>
        <v/>
      </c>
      <c r="T2329" s="222" t="str">
        <f ca="1">IF(B2329="","",IF(ISERROR(MATCH($J2329,SorP!$B$1:$B$6230,0)),"",INDIRECT("'SorP'!$A$"&amp;MATCH($J2329,SorP!$B$1:$B$6230,0))))</f>
        <v/>
      </c>
      <c r="U2329" s="238"/>
      <c r="V2329" s="270" t="e">
        <f>IF(C2329="",NA(),MATCH($B2329&amp;$C2329,'Smelter Look-up'!$J:$J,0))</f>
        <v>#N/A</v>
      </c>
      <c r="W2329" s="271"/>
      <c r="X2329" s="271">
        <f t="shared" ca="1" si="262"/>
        <v>0</v>
      </c>
      <c r="Y2329" s="271"/>
      <c r="Z2329" s="271"/>
      <c r="AB2329" s="273" t="str">
        <f t="shared" si="263"/>
        <v/>
      </c>
    </row>
    <row r="2330" spans="1:28" s="272" customFormat="1" ht="20">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261"/>
        <v/>
      </c>
      <c r="T2330" s="222" t="str">
        <f ca="1">IF(B2330="","",IF(ISERROR(MATCH($J2330,SorP!$B$1:$B$6230,0)),"",INDIRECT("'SorP'!$A$"&amp;MATCH($J2330,SorP!$B$1:$B$6230,0))))</f>
        <v/>
      </c>
      <c r="U2330" s="238"/>
      <c r="V2330" s="270" t="e">
        <f>IF(C2330="",NA(),MATCH($B2330&amp;$C2330,'Smelter Look-up'!$J:$J,0))</f>
        <v>#N/A</v>
      </c>
      <c r="W2330" s="271"/>
      <c r="X2330" s="271">
        <f t="shared" ca="1" si="262"/>
        <v>0</v>
      </c>
      <c r="Y2330" s="271"/>
      <c r="Z2330" s="271"/>
      <c r="AB2330" s="273" t="str">
        <f t="shared" si="263"/>
        <v/>
      </c>
    </row>
    <row r="2331" spans="1:28" s="272" customFormat="1" ht="20">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ref="S2331:S2361" ca="1" si="264">IF(B2331="","",IF(ISERROR(MATCH($E2331,CL,0)),"Unknown",INDIRECT("'C'!$A$"&amp;MATCH($E2331,CL,0)+1)))</f>
        <v/>
      </c>
      <c r="T2331" s="222" t="str">
        <f ca="1">IF(B2331="","",IF(ISERROR(MATCH($J2331,SorP!$B$1:$B$6230,0)),"",INDIRECT("'SorP'!$A$"&amp;MATCH($J2331,SorP!$B$1:$B$6230,0))))</f>
        <v/>
      </c>
      <c r="U2331" s="238"/>
      <c r="V2331" s="270" t="e">
        <f>IF(C2331="",NA(),MATCH($B2331&amp;$C2331,'Smelter Look-up'!$J:$J,0))</f>
        <v>#N/A</v>
      </c>
      <c r="W2331" s="271"/>
      <c r="X2331" s="271">
        <f t="shared" ref="X2331:X2361" ca="1" si="265">IF(AND(C2331="Smelter not listed",OR(LEN(D2331)=0,LEN(E2331)=0)),1,0)</f>
        <v>0</v>
      </c>
      <c r="Y2331" s="271"/>
      <c r="Z2331" s="271"/>
      <c r="AB2331" s="273" t="str">
        <f t="shared" ref="AB2331:AB2361" si="266">B2331&amp;C2331</f>
        <v/>
      </c>
    </row>
    <row r="2332" spans="1:28" s="272" customFormat="1" ht="20">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ca="1" si="264"/>
        <v/>
      </c>
      <c r="T2332" s="222" t="str">
        <f ca="1">IF(B2332="","",IF(ISERROR(MATCH($J2332,SorP!$B$1:$B$6230,0)),"",INDIRECT("'SorP'!$A$"&amp;MATCH($J2332,SorP!$B$1:$B$6230,0))))</f>
        <v/>
      </c>
      <c r="U2332" s="238"/>
      <c r="V2332" s="270" t="e">
        <f>IF(C2332="",NA(),MATCH($B2332&amp;$C2332,'Smelter Look-up'!$J:$J,0))</f>
        <v>#N/A</v>
      </c>
      <c r="W2332" s="271"/>
      <c r="X2332" s="271">
        <f t="shared" ca="1" si="265"/>
        <v>0</v>
      </c>
      <c r="Y2332" s="271"/>
      <c r="Z2332" s="271"/>
      <c r="AB2332" s="273" t="str">
        <f t="shared" si="266"/>
        <v/>
      </c>
    </row>
    <row r="2333" spans="1:28" s="272" customFormat="1" ht="20">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264"/>
        <v/>
      </c>
      <c r="T2333" s="222" t="str">
        <f ca="1">IF(B2333="","",IF(ISERROR(MATCH($J2333,SorP!$B$1:$B$6230,0)),"",INDIRECT("'SorP'!$A$"&amp;MATCH($J2333,SorP!$B$1:$B$6230,0))))</f>
        <v/>
      </c>
      <c r="U2333" s="238"/>
      <c r="V2333" s="270" t="e">
        <f>IF(C2333="",NA(),MATCH($B2333&amp;$C2333,'Smelter Look-up'!$J:$J,0))</f>
        <v>#N/A</v>
      </c>
      <c r="W2333" s="271"/>
      <c r="X2333" s="271">
        <f t="shared" ca="1" si="265"/>
        <v>0</v>
      </c>
      <c r="Y2333" s="271"/>
      <c r="Z2333" s="271"/>
      <c r="AB2333" s="273" t="str">
        <f t="shared" si="266"/>
        <v/>
      </c>
    </row>
    <row r="2334" spans="1:28" s="272" customFormat="1" ht="20">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264"/>
        <v/>
      </c>
      <c r="T2334" s="222" t="str">
        <f ca="1">IF(B2334="","",IF(ISERROR(MATCH($J2334,SorP!$B$1:$B$6230,0)),"",INDIRECT("'SorP'!$A$"&amp;MATCH($J2334,SorP!$B$1:$B$6230,0))))</f>
        <v/>
      </c>
      <c r="U2334" s="238"/>
      <c r="V2334" s="270" t="e">
        <f>IF(C2334="",NA(),MATCH($B2334&amp;$C2334,'Smelter Look-up'!$J:$J,0))</f>
        <v>#N/A</v>
      </c>
      <c r="W2334" s="271"/>
      <c r="X2334" s="271">
        <f t="shared" ca="1" si="265"/>
        <v>0</v>
      </c>
      <c r="Y2334" s="271"/>
      <c r="Z2334" s="271"/>
      <c r="AB2334" s="273" t="str">
        <f t="shared" si="266"/>
        <v/>
      </c>
    </row>
    <row r="2335" spans="1:28" s="272" customFormat="1" ht="20">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264"/>
        <v/>
      </c>
      <c r="T2335" s="222" t="str">
        <f ca="1">IF(B2335="","",IF(ISERROR(MATCH($J2335,SorP!$B$1:$B$6230,0)),"",INDIRECT("'SorP'!$A$"&amp;MATCH($J2335,SorP!$B$1:$B$6230,0))))</f>
        <v/>
      </c>
      <c r="U2335" s="238"/>
      <c r="V2335" s="270" t="e">
        <f>IF(C2335="",NA(),MATCH($B2335&amp;$C2335,'Smelter Look-up'!$J:$J,0))</f>
        <v>#N/A</v>
      </c>
      <c r="W2335" s="271"/>
      <c r="X2335" s="271">
        <f t="shared" ca="1" si="265"/>
        <v>0</v>
      </c>
      <c r="Y2335" s="271"/>
      <c r="Z2335" s="271"/>
      <c r="AB2335" s="273" t="str">
        <f t="shared" si="266"/>
        <v/>
      </c>
    </row>
    <row r="2336" spans="1:28" s="272" customFormat="1" ht="20">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264"/>
        <v/>
      </c>
      <c r="T2336" s="222" t="str">
        <f ca="1">IF(B2336="","",IF(ISERROR(MATCH($J2336,SorP!$B$1:$B$6230,0)),"",INDIRECT("'SorP'!$A$"&amp;MATCH($J2336,SorP!$B$1:$B$6230,0))))</f>
        <v/>
      </c>
      <c r="U2336" s="238"/>
      <c r="V2336" s="270" t="e">
        <f>IF(C2336="",NA(),MATCH($B2336&amp;$C2336,'Smelter Look-up'!$J:$J,0))</f>
        <v>#N/A</v>
      </c>
      <c r="W2336" s="271"/>
      <c r="X2336" s="271">
        <f t="shared" ca="1" si="265"/>
        <v>0</v>
      </c>
      <c r="Y2336" s="271"/>
      <c r="Z2336" s="271"/>
      <c r="AB2336" s="273" t="str">
        <f t="shared" si="266"/>
        <v/>
      </c>
    </row>
    <row r="2337" spans="1:28" s="272" customFormat="1" ht="20">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264"/>
        <v/>
      </c>
      <c r="T2337" s="222" t="str">
        <f ca="1">IF(B2337="","",IF(ISERROR(MATCH($J2337,SorP!$B$1:$B$6230,0)),"",INDIRECT("'SorP'!$A$"&amp;MATCH($J2337,SorP!$B$1:$B$6230,0))))</f>
        <v/>
      </c>
      <c r="U2337" s="238"/>
      <c r="V2337" s="270" t="e">
        <f>IF(C2337="",NA(),MATCH($B2337&amp;$C2337,'Smelter Look-up'!$J:$J,0))</f>
        <v>#N/A</v>
      </c>
      <c r="W2337" s="271"/>
      <c r="X2337" s="271">
        <f t="shared" ca="1" si="265"/>
        <v>0</v>
      </c>
      <c r="Y2337" s="271"/>
      <c r="Z2337" s="271"/>
      <c r="AB2337" s="273" t="str">
        <f t="shared" si="266"/>
        <v/>
      </c>
    </row>
    <row r="2338" spans="1:28" s="272" customFormat="1" ht="20">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264"/>
        <v/>
      </c>
      <c r="T2338" s="222" t="str">
        <f ca="1">IF(B2338="","",IF(ISERROR(MATCH($J2338,SorP!$B$1:$B$6230,0)),"",INDIRECT("'SorP'!$A$"&amp;MATCH($J2338,SorP!$B$1:$B$6230,0))))</f>
        <v/>
      </c>
      <c r="U2338" s="238"/>
      <c r="V2338" s="270" t="e">
        <f>IF(C2338="",NA(),MATCH($B2338&amp;$C2338,'Smelter Look-up'!$J:$J,0))</f>
        <v>#N/A</v>
      </c>
      <c r="W2338" s="271"/>
      <c r="X2338" s="271">
        <f t="shared" ca="1" si="265"/>
        <v>0</v>
      </c>
      <c r="Y2338" s="271"/>
      <c r="Z2338" s="271"/>
      <c r="AB2338" s="273" t="str">
        <f t="shared" si="266"/>
        <v/>
      </c>
    </row>
    <row r="2339" spans="1:28" s="272" customFormat="1" ht="20">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264"/>
        <v/>
      </c>
      <c r="T2339" s="222" t="str">
        <f ca="1">IF(B2339="","",IF(ISERROR(MATCH($J2339,SorP!$B$1:$B$6230,0)),"",INDIRECT("'SorP'!$A$"&amp;MATCH($J2339,SorP!$B$1:$B$6230,0))))</f>
        <v/>
      </c>
      <c r="U2339" s="238"/>
      <c r="V2339" s="270" t="e">
        <f>IF(C2339="",NA(),MATCH($B2339&amp;$C2339,'Smelter Look-up'!$J:$J,0))</f>
        <v>#N/A</v>
      </c>
      <c r="W2339" s="271"/>
      <c r="X2339" s="271">
        <f t="shared" ca="1" si="265"/>
        <v>0</v>
      </c>
      <c r="Y2339" s="271"/>
      <c r="Z2339" s="271"/>
      <c r="AB2339" s="273" t="str">
        <f t="shared" si="266"/>
        <v/>
      </c>
    </row>
    <row r="2340" spans="1:28" s="272" customFormat="1" ht="20">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264"/>
        <v/>
      </c>
      <c r="T2340" s="222" t="str">
        <f ca="1">IF(B2340="","",IF(ISERROR(MATCH($J2340,SorP!$B$1:$B$6230,0)),"",INDIRECT("'SorP'!$A$"&amp;MATCH($J2340,SorP!$B$1:$B$6230,0))))</f>
        <v/>
      </c>
      <c r="U2340" s="238"/>
      <c r="V2340" s="270" t="e">
        <f>IF(C2340="",NA(),MATCH($B2340&amp;$C2340,'Smelter Look-up'!$J:$J,0))</f>
        <v>#N/A</v>
      </c>
      <c r="W2340" s="271"/>
      <c r="X2340" s="271">
        <f t="shared" ca="1" si="265"/>
        <v>0</v>
      </c>
      <c r="Y2340" s="271"/>
      <c r="Z2340" s="271"/>
      <c r="AB2340" s="273" t="str">
        <f t="shared" si="266"/>
        <v/>
      </c>
    </row>
    <row r="2341" spans="1:28" s="272" customFormat="1" ht="20">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264"/>
        <v/>
      </c>
      <c r="T2341" s="222" t="str">
        <f ca="1">IF(B2341="","",IF(ISERROR(MATCH($J2341,SorP!$B$1:$B$6230,0)),"",INDIRECT("'SorP'!$A$"&amp;MATCH($J2341,SorP!$B$1:$B$6230,0))))</f>
        <v/>
      </c>
      <c r="U2341" s="238"/>
      <c r="V2341" s="270" t="e">
        <f>IF(C2341="",NA(),MATCH($B2341&amp;$C2341,'Smelter Look-up'!$J:$J,0))</f>
        <v>#N/A</v>
      </c>
      <c r="W2341" s="271"/>
      <c r="X2341" s="271">
        <f t="shared" ca="1" si="265"/>
        <v>0</v>
      </c>
      <c r="Y2341" s="271"/>
      <c r="Z2341" s="271"/>
      <c r="AB2341" s="273" t="str">
        <f t="shared" si="266"/>
        <v/>
      </c>
    </row>
    <row r="2342" spans="1:28" s="272" customFormat="1" ht="20">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264"/>
        <v/>
      </c>
      <c r="T2342" s="222" t="str">
        <f ca="1">IF(B2342="","",IF(ISERROR(MATCH($J2342,SorP!$B$1:$B$6230,0)),"",INDIRECT("'SorP'!$A$"&amp;MATCH($J2342,SorP!$B$1:$B$6230,0))))</f>
        <v/>
      </c>
      <c r="U2342" s="238"/>
      <c r="V2342" s="270" t="e">
        <f>IF(C2342="",NA(),MATCH($B2342&amp;$C2342,'Smelter Look-up'!$J:$J,0))</f>
        <v>#N/A</v>
      </c>
      <c r="W2342" s="271"/>
      <c r="X2342" s="271">
        <f t="shared" ca="1" si="265"/>
        <v>0</v>
      </c>
      <c r="Y2342" s="271"/>
      <c r="Z2342" s="271"/>
      <c r="AB2342" s="273" t="str">
        <f t="shared" si="266"/>
        <v/>
      </c>
    </row>
    <row r="2343" spans="1:28" s="272" customFormat="1" ht="20">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264"/>
        <v/>
      </c>
      <c r="T2343" s="222" t="str">
        <f ca="1">IF(B2343="","",IF(ISERROR(MATCH($J2343,SorP!$B$1:$B$6230,0)),"",INDIRECT("'SorP'!$A$"&amp;MATCH($J2343,SorP!$B$1:$B$6230,0))))</f>
        <v/>
      </c>
      <c r="U2343" s="238"/>
      <c r="V2343" s="270" t="e">
        <f>IF(C2343="",NA(),MATCH($B2343&amp;$C2343,'Smelter Look-up'!$J:$J,0))</f>
        <v>#N/A</v>
      </c>
      <c r="W2343" s="271"/>
      <c r="X2343" s="271">
        <f t="shared" ca="1" si="265"/>
        <v>0</v>
      </c>
      <c r="Y2343" s="271"/>
      <c r="Z2343" s="271"/>
      <c r="AB2343" s="273" t="str">
        <f t="shared" si="266"/>
        <v/>
      </c>
    </row>
    <row r="2344" spans="1:28" s="272" customFormat="1" ht="20">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264"/>
        <v/>
      </c>
      <c r="T2344" s="222" t="str">
        <f ca="1">IF(B2344="","",IF(ISERROR(MATCH($J2344,SorP!$B$1:$B$6230,0)),"",INDIRECT("'SorP'!$A$"&amp;MATCH($J2344,SorP!$B$1:$B$6230,0))))</f>
        <v/>
      </c>
      <c r="U2344" s="238"/>
      <c r="V2344" s="270" t="e">
        <f>IF(C2344="",NA(),MATCH($B2344&amp;$C2344,'Smelter Look-up'!$J:$J,0))</f>
        <v>#N/A</v>
      </c>
      <c r="W2344" s="271"/>
      <c r="X2344" s="271">
        <f t="shared" ca="1" si="265"/>
        <v>0</v>
      </c>
      <c r="Y2344" s="271"/>
      <c r="Z2344" s="271"/>
      <c r="AB2344" s="273" t="str">
        <f t="shared" si="266"/>
        <v/>
      </c>
    </row>
    <row r="2345" spans="1:28" s="272" customFormat="1" ht="20">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264"/>
        <v/>
      </c>
      <c r="T2345" s="222" t="str">
        <f ca="1">IF(B2345="","",IF(ISERROR(MATCH($J2345,SorP!$B$1:$B$6230,0)),"",INDIRECT("'SorP'!$A$"&amp;MATCH($J2345,SorP!$B$1:$B$6230,0))))</f>
        <v/>
      </c>
      <c r="U2345" s="238"/>
      <c r="V2345" s="270" t="e">
        <f>IF(C2345="",NA(),MATCH($B2345&amp;$C2345,'Smelter Look-up'!$J:$J,0))</f>
        <v>#N/A</v>
      </c>
      <c r="W2345" s="271"/>
      <c r="X2345" s="271">
        <f t="shared" ca="1" si="265"/>
        <v>0</v>
      </c>
      <c r="Y2345" s="271"/>
      <c r="Z2345" s="271"/>
      <c r="AB2345" s="273" t="str">
        <f t="shared" si="266"/>
        <v/>
      </c>
    </row>
    <row r="2346" spans="1:28" s="272" customFormat="1" ht="20">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264"/>
        <v/>
      </c>
      <c r="T2346" s="222" t="str">
        <f ca="1">IF(B2346="","",IF(ISERROR(MATCH($J2346,SorP!$B$1:$B$6230,0)),"",INDIRECT("'SorP'!$A$"&amp;MATCH($J2346,SorP!$B$1:$B$6230,0))))</f>
        <v/>
      </c>
      <c r="U2346" s="238"/>
      <c r="V2346" s="270" t="e">
        <f>IF(C2346="",NA(),MATCH($B2346&amp;$C2346,'Smelter Look-up'!$J:$J,0))</f>
        <v>#N/A</v>
      </c>
      <c r="W2346" s="271"/>
      <c r="X2346" s="271">
        <f t="shared" ca="1" si="265"/>
        <v>0</v>
      </c>
      <c r="Y2346" s="271"/>
      <c r="Z2346" s="271"/>
      <c r="AB2346" s="273" t="str">
        <f t="shared" si="266"/>
        <v/>
      </c>
    </row>
    <row r="2347" spans="1:28" s="272" customFormat="1" ht="20">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264"/>
        <v/>
      </c>
      <c r="T2347" s="222" t="str">
        <f ca="1">IF(B2347="","",IF(ISERROR(MATCH($J2347,SorP!$B$1:$B$6230,0)),"",INDIRECT("'SorP'!$A$"&amp;MATCH($J2347,SorP!$B$1:$B$6230,0))))</f>
        <v/>
      </c>
      <c r="U2347" s="238"/>
      <c r="V2347" s="270" t="e">
        <f>IF(C2347="",NA(),MATCH($B2347&amp;$C2347,'Smelter Look-up'!$J:$J,0))</f>
        <v>#N/A</v>
      </c>
      <c r="W2347" s="271"/>
      <c r="X2347" s="271">
        <f t="shared" ca="1" si="265"/>
        <v>0</v>
      </c>
      <c r="Y2347" s="271"/>
      <c r="Z2347" s="271"/>
      <c r="AB2347" s="273" t="str">
        <f t="shared" si="266"/>
        <v/>
      </c>
    </row>
    <row r="2348" spans="1:28" s="272" customFormat="1" ht="20">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264"/>
        <v/>
      </c>
      <c r="T2348" s="222" t="str">
        <f ca="1">IF(B2348="","",IF(ISERROR(MATCH($J2348,SorP!$B$1:$B$6230,0)),"",INDIRECT("'SorP'!$A$"&amp;MATCH($J2348,SorP!$B$1:$B$6230,0))))</f>
        <v/>
      </c>
      <c r="U2348" s="238"/>
      <c r="V2348" s="270" t="e">
        <f>IF(C2348="",NA(),MATCH($B2348&amp;$C2348,'Smelter Look-up'!$J:$J,0))</f>
        <v>#N/A</v>
      </c>
      <c r="W2348" s="271"/>
      <c r="X2348" s="271">
        <f t="shared" ca="1" si="265"/>
        <v>0</v>
      </c>
      <c r="Y2348" s="271"/>
      <c r="Z2348" s="271"/>
      <c r="AB2348" s="273" t="str">
        <f t="shared" si="266"/>
        <v/>
      </c>
    </row>
    <row r="2349" spans="1:28" s="272" customFormat="1" ht="20">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264"/>
        <v/>
      </c>
      <c r="T2349" s="222" t="str">
        <f ca="1">IF(B2349="","",IF(ISERROR(MATCH($J2349,SorP!$B$1:$B$6230,0)),"",INDIRECT("'SorP'!$A$"&amp;MATCH($J2349,SorP!$B$1:$B$6230,0))))</f>
        <v/>
      </c>
      <c r="U2349" s="238"/>
      <c r="V2349" s="270" t="e">
        <f>IF(C2349="",NA(),MATCH($B2349&amp;$C2349,'Smelter Look-up'!$J:$J,0))</f>
        <v>#N/A</v>
      </c>
      <c r="W2349" s="271"/>
      <c r="X2349" s="271">
        <f t="shared" ca="1" si="265"/>
        <v>0</v>
      </c>
      <c r="Y2349" s="271"/>
      <c r="Z2349" s="271"/>
      <c r="AB2349" s="273" t="str">
        <f t="shared" si="266"/>
        <v/>
      </c>
    </row>
    <row r="2350" spans="1:28" s="272" customFormat="1" ht="20">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264"/>
        <v/>
      </c>
      <c r="T2350" s="222" t="str">
        <f ca="1">IF(B2350="","",IF(ISERROR(MATCH($J2350,SorP!$B$1:$B$6230,0)),"",INDIRECT("'SorP'!$A$"&amp;MATCH($J2350,SorP!$B$1:$B$6230,0))))</f>
        <v/>
      </c>
      <c r="U2350" s="238"/>
      <c r="V2350" s="270" t="e">
        <f>IF(C2350="",NA(),MATCH($B2350&amp;$C2350,'Smelter Look-up'!$J:$J,0))</f>
        <v>#N/A</v>
      </c>
      <c r="W2350" s="271"/>
      <c r="X2350" s="271">
        <f t="shared" ca="1" si="265"/>
        <v>0</v>
      </c>
      <c r="Y2350" s="271"/>
      <c r="Z2350" s="271"/>
      <c r="AB2350" s="273" t="str">
        <f t="shared" si="266"/>
        <v/>
      </c>
    </row>
    <row r="2351" spans="1:28" s="272" customFormat="1" ht="20">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264"/>
        <v/>
      </c>
      <c r="T2351" s="222" t="str">
        <f ca="1">IF(B2351="","",IF(ISERROR(MATCH($J2351,SorP!$B$1:$B$6230,0)),"",INDIRECT("'SorP'!$A$"&amp;MATCH($J2351,SorP!$B$1:$B$6230,0))))</f>
        <v/>
      </c>
      <c r="U2351" s="238"/>
      <c r="V2351" s="270" t="e">
        <f>IF(C2351="",NA(),MATCH($B2351&amp;$C2351,'Smelter Look-up'!$J:$J,0))</f>
        <v>#N/A</v>
      </c>
      <c r="W2351" s="271"/>
      <c r="X2351" s="271">
        <f t="shared" ca="1" si="265"/>
        <v>0</v>
      </c>
      <c r="Y2351" s="271"/>
      <c r="Z2351" s="271"/>
      <c r="AB2351" s="273" t="str">
        <f t="shared" si="266"/>
        <v/>
      </c>
    </row>
    <row r="2352" spans="1:28" s="272" customFormat="1" ht="20">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264"/>
        <v/>
      </c>
      <c r="T2352" s="222" t="str">
        <f ca="1">IF(B2352="","",IF(ISERROR(MATCH($J2352,SorP!$B$1:$B$6230,0)),"",INDIRECT("'SorP'!$A$"&amp;MATCH($J2352,SorP!$B$1:$B$6230,0))))</f>
        <v/>
      </c>
      <c r="U2352" s="238"/>
      <c r="V2352" s="270" t="e">
        <f>IF(C2352="",NA(),MATCH($B2352&amp;$C2352,'Smelter Look-up'!$J:$J,0))</f>
        <v>#N/A</v>
      </c>
      <c r="W2352" s="271"/>
      <c r="X2352" s="271">
        <f t="shared" ca="1" si="265"/>
        <v>0</v>
      </c>
      <c r="Y2352" s="271"/>
      <c r="Z2352" s="271"/>
      <c r="AB2352" s="273" t="str">
        <f t="shared" si="266"/>
        <v/>
      </c>
    </row>
    <row r="2353" spans="1:28" s="272" customFormat="1" ht="20">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264"/>
        <v/>
      </c>
      <c r="T2353" s="222" t="str">
        <f ca="1">IF(B2353="","",IF(ISERROR(MATCH($J2353,SorP!$B$1:$B$6230,0)),"",INDIRECT("'SorP'!$A$"&amp;MATCH($J2353,SorP!$B$1:$B$6230,0))))</f>
        <v/>
      </c>
      <c r="U2353" s="238"/>
      <c r="V2353" s="270" t="e">
        <f>IF(C2353="",NA(),MATCH($B2353&amp;$C2353,'Smelter Look-up'!$J:$J,0))</f>
        <v>#N/A</v>
      </c>
      <c r="W2353" s="271"/>
      <c r="X2353" s="271">
        <f t="shared" ca="1" si="265"/>
        <v>0</v>
      </c>
      <c r="Y2353" s="271"/>
      <c r="Z2353" s="271"/>
      <c r="AB2353" s="273" t="str">
        <f t="shared" si="266"/>
        <v/>
      </c>
    </row>
    <row r="2354" spans="1:28" s="272" customFormat="1" ht="20">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264"/>
        <v/>
      </c>
      <c r="T2354" s="222" t="str">
        <f ca="1">IF(B2354="","",IF(ISERROR(MATCH($J2354,SorP!$B$1:$B$6230,0)),"",INDIRECT("'SorP'!$A$"&amp;MATCH($J2354,SorP!$B$1:$B$6230,0))))</f>
        <v/>
      </c>
      <c r="U2354" s="238"/>
      <c r="V2354" s="270" t="e">
        <f>IF(C2354="",NA(),MATCH($B2354&amp;$C2354,'Smelter Look-up'!$J:$J,0))</f>
        <v>#N/A</v>
      </c>
      <c r="W2354" s="271"/>
      <c r="X2354" s="271">
        <f t="shared" ca="1" si="265"/>
        <v>0</v>
      </c>
      <c r="Y2354" s="271"/>
      <c r="Z2354" s="271"/>
      <c r="AB2354" s="273" t="str">
        <f t="shared" si="266"/>
        <v/>
      </c>
    </row>
    <row r="2355" spans="1:28" s="272" customFormat="1" ht="20">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264"/>
        <v/>
      </c>
      <c r="T2355" s="222" t="str">
        <f ca="1">IF(B2355="","",IF(ISERROR(MATCH($J2355,SorP!$B$1:$B$6230,0)),"",INDIRECT("'SorP'!$A$"&amp;MATCH($J2355,SorP!$B$1:$B$6230,0))))</f>
        <v/>
      </c>
      <c r="U2355" s="238"/>
      <c r="V2355" s="270" t="e">
        <f>IF(C2355="",NA(),MATCH($B2355&amp;$C2355,'Smelter Look-up'!$J:$J,0))</f>
        <v>#N/A</v>
      </c>
      <c r="W2355" s="271"/>
      <c r="X2355" s="271">
        <f t="shared" ca="1" si="265"/>
        <v>0</v>
      </c>
      <c r="Y2355" s="271"/>
      <c r="Z2355" s="271"/>
      <c r="AB2355" s="273" t="str">
        <f t="shared" si="266"/>
        <v/>
      </c>
    </row>
    <row r="2356" spans="1:28" s="272" customFormat="1" ht="20">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264"/>
        <v/>
      </c>
      <c r="T2356" s="222" t="str">
        <f ca="1">IF(B2356="","",IF(ISERROR(MATCH($J2356,SorP!$B$1:$B$6230,0)),"",INDIRECT("'SorP'!$A$"&amp;MATCH($J2356,SorP!$B$1:$B$6230,0))))</f>
        <v/>
      </c>
      <c r="U2356" s="238"/>
      <c r="V2356" s="270" t="e">
        <f>IF(C2356="",NA(),MATCH($B2356&amp;$C2356,'Smelter Look-up'!$J:$J,0))</f>
        <v>#N/A</v>
      </c>
      <c r="W2356" s="271"/>
      <c r="X2356" s="271">
        <f t="shared" ca="1" si="265"/>
        <v>0</v>
      </c>
      <c r="Y2356" s="271"/>
      <c r="Z2356" s="271"/>
      <c r="AB2356" s="273" t="str">
        <f t="shared" si="266"/>
        <v/>
      </c>
    </row>
    <row r="2357" spans="1:28" s="272" customFormat="1" ht="20">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264"/>
        <v/>
      </c>
      <c r="T2357" s="222" t="str">
        <f ca="1">IF(B2357="","",IF(ISERROR(MATCH($J2357,SorP!$B$1:$B$6230,0)),"",INDIRECT("'SorP'!$A$"&amp;MATCH($J2357,SorP!$B$1:$B$6230,0))))</f>
        <v/>
      </c>
      <c r="U2357" s="238"/>
      <c r="V2357" s="270" t="e">
        <f>IF(C2357="",NA(),MATCH($B2357&amp;$C2357,'Smelter Look-up'!$J:$J,0))</f>
        <v>#N/A</v>
      </c>
      <c r="W2357" s="271"/>
      <c r="X2357" s="271">
        <f t="shared" ca="1" si="265"/>
        <v>0</v>
      </c>
      <c r="Y2357" s="271"/>
      <c r="Z2357" s="271"/>
      <c r="AB2357" s="273" t="str">
        <f t="shared" si="266"/>
        <v/>
      </c>
    </row>
    <row r="2358" spans="1:28" s="272" customFormat="1" ht="20">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264"/>
        <v/>
      </c>
      <c r="T2358" s="222" t="str">
        <f ca="1">IF(B2358="","",IF(ISERROR(MATCH($J2358,SorP!$B$1:$B$6230,0)),"",INDIRECT("'SorP'!$A$"&amp;MATCH($J2358,SorP!$B$1:$B$6230,0))))</f>
        <v/>
      </c>
      <c r="U2358" s="238"/>
      <c r="V2358" s="270" t="e">
        <f>IF(C2358="",NA(),MATCH($B2358&amp;$C2358,'Smelter Look-up'!$J:$J,0))</f>
        <v>#N/A</v>
      </c>
      <c r="W2358" s="271"/>
      <c r="X2358" s="271">
        <f t="shared" ca="1" si="265"/>
        <v>0</v>
      </c>
      <c r="Y2358" s="271"/>
      <c r="Z2358" s="271"/>
      <c r="AB2358" s="273" t="str">
        <f t="shared" si="266"/>
        <v/>
      </c>
    </row>
    <row r="2359" spans="1:28" s="272" customFormat="1" ht="20">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264"/>
        <v/>
      </c>
      <c r="T2359" s="222" t="str">
        <f ca="1">IF(B2359="","",IF(ISERROR(MATCH($J2359,SorP!$B$1:$B$6230,0)),"",INDIRECT("'SorP'!$A$"&amp;MATCH($J2359,SorP!$B$1:$B$6230,0))))</f>
        <v/>
      </c>
      <c r="U2359" s="238"/>
      <c r="V2359" s="270" t="e">
        <f>IF(C2359="",NA(),MATCH($B2359&amp;$C2359,'Smelter Look-up'!$J:$J,0))</f>
        <v>#N/A</v>
      </c>
      <c r="W2359" s="271"/>
      <c r="X2359" s="271">
        <f t="shared" ca="1" si="265"/>
        <v>0</v>
      </c>
      <c r="Y2359" s="271"/>
      <c r="Z2359" s="271"/>
      <c r="AB2359" s="273" t="str">
        <f t="shared" si="266"/>
        <v/>
      </c>
    </row>
    <row r="2360" spans="1:28" s="272" customFormat="1" ht="20">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264"/>
        <v/>
      </c>
      <c r="T2360" s="222" t="str">
        <f ca="1">IF(B2360="","",IF(ISERROR(MATCH($J2360,SorP!$B$1:$B$6230,0)),"",INDIRECT("'SorP'!$A$"&amp;MATCH($J2360,SorP!$B$1:$B$6230,0))))</f>
        <v/>
      </c>
      <c r="U2360" s="238"/>
      <c r="V2360" s="270" t="e">
        <f>IF(C2360="",NA(),MATCH($B2360&amp;$C2360,'Smelter Look-up'!$J:$J,0))</f>
        <v>#N/A</v>
      </c>
      <c r="W2360" s="271"/>
      <c r="X2360" s="271">
        <f t="shared" ca="1" si="265"/>
        <v>0</v>
      </c>
      <c r="Y2360" s="271"/>
      <c r="Z2360" s="271"/>
      <c r="AB2360" s="273" t="str">
        <f t="shared" si="266"/>
        <v/>
      </c>
    </row>
    <row r="2361" spans="1:28" s="272" customFormat="1" ht="20">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264"/>
        <v/>
      </c>
      <c r="T2361" s="222" t="str">
        <f ca="1">IF(B2361="","",IF(ISERROR(MATCH($J2361,SorP!$B$1:$B$6230,0)),"",INDIRECT("'SorP'!$A$"&amp;MATCH($J2361,SorP!$B$1:$B$6230,0))))</f>
        <v/>
      </c>
      <c r="U2361" s="238"/>
      <c r="V2361" s="270" t="e">
        <f>IF(C2361="",NA(),MATCH($B2361&amp;$C2361,'Smelter Look-up'!$J:$J,0))</f>
        <v>#N/A</v>
      </c>
      <c r="W2361" s="271"/>
      <c r="X2361" s="271">
        <f t="shared" ca="1" si="265"/>
        <v>0</v>
      </c>
      <c r="Y2361" s="271"/>
      <c r="Z2361" s="271"/>
      <c r="AB2361" s="273" t="str">
        <f t="shared" si="266"/>
        <v/>
      </c>
    </row>
    <row r="2362" spans="1:28" s="272" customFormat="1" ht="20">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ref="S2362" ca="1" si="267">IF(B2362="","",IF(ISERROR(MATCH($E2362,CL,0)),"Unknown",INDIRECT("'C'!$A$"&amp;MATCH($E2362,CL,0)+1)))</f>
        <v/>
      </c>
      <c r="T2362" s="222" t="str">
        <f ca="1">IF(B2362="","",IF(ISERROR(MATCH($J2362,SorP!$B$1:$B$6230,0)),"",INDIRECT("'SorP'!$A$"&amp;MATCH($J2362,SorP!$B$1:$B$6230,0))))</f>
        <v/>
      </c>
      <c r="U2362" s="238"/>
      <c r="V2362" s="270" t="e">
        <f>IF(C2362="",NA(),MATCH($B2362&amp;$C2362,'Smelter Look-up'!$J:$J,0))</f>
        <v>#N/A</v>
      </c>
      <c r="W2362" s="271"/>
      <c r="X2362" s="271">
        <f t="shared" ref="X2362" ca="1" si="268">IF(AND(C2362="Smelter not listed",OR(LEN(D2362)=0,LEN(E2362)=0)),1,0)</f>
        <v>0</v>
      </c>
      <c r="Y2362" s="271"/>
      <c r="Z2362" s="271"/>
      <c r="AB2362" s="273" t="str">
        <f t="shared" ref="AB2362" si="269">B2362&amp;C2362</f>
        <v/>
      </c>
    </row>
    <row r="2363" spans="1:28" s="272" customFormat="1" ht="20">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ref="S2363:S2394" ca="1" si="270">IF(B2363="","",IF(ISERROR(MATCH($E2363,CL,0)),"Unknown",INDIRECT("'C'!$A$"&amp;MATCH($E2363,CL,0)+1)))</f>
        <v/>
      </c>
      <c r="T2363" s="222" t="str">
        <f ca="1">IF(B2363="","",IF(ISERROR(MATCH($J2363,SorP!$B$1:$B$6230,0)),"",INDIRECT("'SorP'!$A$"&amp;MATCH($J2363,SorP!$B$1:$B$6230,0))))</f>
        <v/>
      </c>
      <c r="U2363" s="238"/>
      <c r="V2363" s="270" t="e">
        <f>IF(C2363="",NA(),MATCH($B2363&amp;$C2363,'Smelter Look-up'!$J:$J,0))</f>
        <v>#N/A</v>
      </c>
      <c r="W2363" s="271"/>
      <c r="X2363" s="271">
        <f t="shared" ref="X2363:X2394" ca="1" si="271">IF(AND(C2363="Smelter not listed",OR(LEN(D2363)=0,LEN(E2363)=0)),1,0)</f>
        <v>0</v>
      </c>
      <c r="Y2363" s="271"/>
      <c r="Z2363" s="271"/>
      <c r="AB2363" s="273" t="str">
        <f t="shared" ref="AB2363:AB2394" si="272">B2363&amp;C2363</f>
        <v/>
      </c>
    </row>
    <row r="2364" spans="1:28" s="272" customFormat="1" ht="20">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ca="1" si="270"/>
        <v/>
      </c>
      <c r="T2364" s="222" t="str">
        <f ca="1">IF(B2364="","",IF(ISERROR(MATCH($J2364,SorP!$B$1:$B$6230,0)),"",INDIRECT("'SorP'!$A$"&amp;MATCH($J2364,SorP!$B$1:$B$6230,0))))</f>
        <v/>
      </c>
      <c r="U2364" s="238"/>
      <c r="V2364" s="270" t="e">
        <f>IF(C2364="",NA(),MATCH($B2364&amp;$C2364,'Smelter Look-up'!$J:$J,0))</f>
        <v>#N/A</v>
      </c>
      <c r="W2364" s="271"/>
      <c r="X2364" s="271">
        <f t="shared" ca="1" si="271"/>
        <v>0</v>
      </c>
      <c r="Y2364" s="271"/>
      <c r="Z2364" s="271"/>
      <c r="AB2364" s="273" t="str">
        <f t="shared" si="272"/>
        <v/>
      </c>
    </row>
    <row r="2365" spans="1:28" s="272" customFormat="1" ht="20">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270"/>
        <v/>
      </c>
      <c r="T2365" s="222" t="str">
        <f ca="1">IF(B2365="","",IF(ISERROR(MATCH($J2365,SorP!$B$1:$B$6230,0)),"",INDIRECT("'SorP'!$A$"&amp;MATCH($J2365,SorP!$B$1:$B$6230,0))))</f>
        <v/>
      </c>
      <c r="U2365" s="238"/>
      <c r="V2365" s="270" t="e">
        <f>IF(C2365="",NA(),MATCH($B2365&amp;$C2365,'Smelter Look-up'!$J:$J,0))</f>
        <v>#N/A</v>
      </c>
      <c r="W2365" s="271"/>
      <c r="X2365" s="271">
        <f t="shared" ca="1" si="271"/>
        <v>0</v>
      </c>
      <c r="Y2365" s="271"/>
      <c r="Z2365" s="271"/>
      <c r="AB2365" s="273" t="str">
        <f t="shared" si="272"/>
        <v/>
      </c>
    </row>
    <row r="2366" spans="1:28" s="272" customFormat="1" ht="20">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270"/>
        <v/>
      </c>
      <c r="T2366" s="222" t="str">
        <f ca="1">IF(B2366="","",IF(ISERROR(MATCH($J2366,SorP!$B$1:$B$6230,0)),"",INDIRECT("'SorP'!$A$"&amp;MATCH($J2366,SorP!$B$1:$B$6230,0))))</f>
        <v/>
      </c>
      <c r="U2366" s="238"/>
      <c r="V2366" s="270" t="e">
        <f>IF(C2366="",NA(),MATCH($B2366&amp;$C2366,'Smelter Look-up'!$J:$J,0))</f>
        <v>#N/A</v>
      </c>
      <c r="W2366" s="271"/>
      <c r="X2366" s="271">
        <f t="shared" ca="1" si="271"/>
        <v>0</v>
      </c>
      <c r="Y2366" s="271"/>
      <c r="Z2366" s="271"/>
      <c r="AB2366" s="273" t="str">
        <f t="shared" si="272"/>
        <v/>
      </c>
    </row>
    <row r="2367" spans="1:28" s="272" customFormat="1" ht="20">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270"/>
        <v/>
      </c>
      <c r="T2367" s="222" t="str">
        <f ca="1">IF(B2367="","",IF(ISERROR(MATCH($J2367,SorP!$B$1:$B$6230,0)),"",INDIRECT("'SorP'!$A$"&amp;MATCH($J2367,SorP!$B$1:$B$6230,0))))</f>
        <v/>
      </c>
      <c r="U2367" s="238"/>
      <c r="V2367" s="270" t="e">
        <f>IF(C2367="",NA(),MATCH($B2367&amp;$C2367,'Smelter Look-up'!$J:$J,0))</f>
        <v>#N/A</v>
      </c>
      <c r="W2367" s="271"/>
      <c r="X2367" s="271">
        <f t="shared" ca="1" si="271"/>
        <v>0</v>
      </c>
      <c r="Y2367" s="271"/>
      <c r="Z2367" s="271"/>
      <c r="AB2367" s="273" t="str">
        <f t="shared" si="272"/>
        <v/>
      </c>
    </row>
    <row r="2368" spans="1:28" s="272" customFormat="1" ht="20">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270"/>
        <v/>
      </c>
      <c r="T2368" s="222" t="str">
        <f ca="1">IF(B2368="","",IF(ISERROR(MATCH($J2368,SorP!$B$1:$B$6230,0)),"",INDIRECT("'SorP'!$A$"&amp;MATCH($J2368,SorP!$B$1:$B$6230,0))))</f>
        <v/>
      </c>
      <c r="U2368" s="238"/>
      <c r="V2368" s="270" t="e">
        <f>IF(C2368="",NA(),MATCH($B2368&amp;$C2368,'Smelter Look-up'!$J:$J,0))</f>
        <v>#N/A</v>
      </c>
      <c r="W2368" s="271"/>
      <c r="X2368" s="271">
        <f t="shared" ca="1" si="271"/>
        <v>0</v>
      </c>
      <c r="Y2368" s="271"/>
      <c r="Z2368" s="271"/>
      <c r="AB2368" s="273" t="str">
        <f t="shared" si="272"/>
        <v/>
      </c>
    </row>
    <row r="2369" spans="1:28" s="272" customFormat="1" ht="20">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270"/>
        <v/>
      </c>
      <c r="T2369" s="222" t="str">
        <f ca="1">IF(B2369="","",IF(ISERROR(MATCH($J2369,SorP!$B$1:$B$6230,0)),"",INDIRECT("'SorP'!$A$"&amp;MATCH($J2369,SorP!$B$1:$B$6230,0))))</f>
        <v/>
      </c>
      <c r="U2369" s="238"/>
      <c r="V2369" s="270" t="e">
        <f>IF(C2369="",NA(),MATCH($B2369&amp;$C2369,'Smelter Look-up'!$J:$J,0))</f>
        <v>#N/A</v>
      </c>
      <c r="W2369" s="271"/>
      <c r="X2369" s="271">
        <f t="shared" ca="1" si="271"/>
        <v>0</v>
      </c>
      <c r="Y2369" s="271"/>
      <c r="Z2369" s="271"/>
      <c r="AB2369" s="273" t="str">
        <f t="shared" si="272"/>
        <v/>
      </c>
    </row>
    <row r="2370" spans="1:28" s="272" customFormat="1" ht="20">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270"/>
        <v/>
      </c>
      <c r="T2370" s="222" t="str">
        <f ca="1">IF(B2370="","",IF(ISERROR(MATCH($J2370,SorP!$B$1:$B$6230,0)),"",INDIRECT("'SorP'!$A$"&amp;MATCH($J2370,SorP!$B$1:$B$6230,0))))</f>
        <v/>
      </c>
      <c r="U2370" s="238"/>
      <c r="V2370" s="270" t="e">
        <f>IF(C2370="",NA(),MATCH($B2370&amp;$C2370,'Smelter Look-up'!$J:$J,0))</f>
        <v>#N/A</v>
      </c>
      <c r="W2370" s="271"/>
      <c r="X2370" s="271">
        <f t="shared" ca="1" si="271"/>
        <v>0</v>
      </c>
      <c r="Y2370" s="271"/>
      <c r="Z2370" s="271"/>
      <c r="AB2370" s="273" t="str">
        <f t="shared" si="272"/>
        <v/>
      </c>
    </row>
    <row r="2371" spans="1:28" s="272" customFormat="1" ht="20">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270"/>
        <v/>
      </c>
      <c r="T2371" s="222" t="str">
        <f ca="1">IF(B2371="","",IF(ISERROR(MATCH($J2371,SorP!$B$1:$B$6230,0)),"",INDIRECT("'SorP'!$A$"&amp;MATCH($J2371,SorP!$B$1:$B$6230,0))))</f>
        <v/>
      </c>
      <c r="U2371" s="238"/>
      <c r="V2371" s="270" t="e">
        <f>IF(C2371="",NA(),MATCH($B2371&amp;$C2371,'Smelter Look-up'!$J:$J,0))</f>
        <v>#N/A</v>
      </c>
      <c r="W2371" s="271"/>
      <c r="X2371" s="271">
        <f t="shared" ca="1" si="271"/>
        <v>0</v>
      </c>
      <c r="Y2371" s="271"/>
      <c r="Z2371" s="271"/>
      <c r="AB2371" s="273" t="str">
        <f t="shared" si="272"/>
        <v/>
      </c>
    </row>
    <row r="2372" spans="1:28" s="272" customFormat="1" ht="20">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270"/>
        <v/>
      </c>
      <c r="T2372" s="222" t="str">
        <f ca="1">IF(B2372="","",IF(ISERROR(MATCH($J2372,SorP!$B$1:$B$6230,0)),"",INDIRECT("'SorP'!$A$"&amp;MATCH($J2372,SorP!$B$1:$B$6230,0))))</f>
        <v/>
      </c>
      <c r="U2372" s="238"/>
      <c r="V2372" s="270" t="e">
        <f>IF(C2372="",NA(),MATCH($B2372&amp;$C2372,'Smelter Look-up'!$J:$J,0))</f>
        <v>#N/A</v>
      </c>
      <c r="W2372" s="271"/>
      <c r="X2372" s="271">
        <f t="shared" ca="1" si="271"/>
        <v>0</v>
      </c>
      <c r="Y2372" s="271"/>
      <c r="Z2372" s="271"/>
      <c r="AB2372" s="273" t="str">
        <f t="shared" si="272"/>
        <v/>
      </c>
    </row>
    <row r="2373" spans="1:28" s="272" customFormat="1" ht="20">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270"/>
        <v/>
      </c>
      <c r="T2373" s="222" t="str">
        <f ca="1">IF(B2373="","",IF(ISERROR(MATCH($J2373,SorP!$B$1:$B$6230,0)),"",INDIRECT("'SorP'!$A$"&amp;MATCH($J2373,SorP!$B$1:$B$6230,0))))</f>
        <v/>
      </c>
      <c r="U2373" s="238"/>
      <c r="V2373" s="270" t="e">
        <f>IF(C2373="",NA(),MATCH($B2373&amp;$C2373,'Smelter Look-up'!$J:$J,0))</f>
        <v>#N/A</v>
      </c>
      <c r="W2373" s="271"/>
      <c r="X2373" s="271">
        <f t="shared" ca="1" si="271"/>
        <v>0</v>
      </c>
      <c r="Y2373" s="271"/>
      <c r="Z2373" s="271"/>
      <c r="AB2373" s="273" t="str">
        <f t="shared" si="272"/>
        <v/>
      </c>
    </row>
    <row r="2374" spans="1:28" s="272" customFormat="1" ht="20">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270"/>
        <v/>
      </c>
      <c r="T2374" s="222" t="str">
        <f ca="1">IF(B2374="","",IF(ISERROR(MATCH($J2374,SorP!$B$1:$B$6230,0)),"",INDIRECT("'SorP'!$A$"&amp;MATCH($J2374,SorP!$B$1:$B$6230,0))))</f>
        <v/>
      </c>
      <c r="U2374" s="238"/>
      <c r="V2374" s="270" t="e">
        <f>IF(C2374="",NA(),MATCH($B2374&amp;$C2374,'Smelter Look-up'!$J:$J,0))</f>
        <v>#N/A</v>
      </c>
      <c r="W2374" s="271"/>
      <c r="X2374" s="271">
        <f t="shared" ca="1" si="271"/>
        <v>0</v>
      </c>
      <c r="Y2374" s="271"/>
      <c r="Z2374" s="271"/>
      <c r="AB2374" s="273" t="str">
        <f t="shared" si="272"/>
        <v/>
      </c>
    </row>
    <row r="2375" spans="1:28" s="272" customFormat="1" ht="20">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270"/>
        <v/>
      </c>
      <c r="T2375" s="222" t="str">
        <f ca="1">IF(B2375="","",IF(ISERROR(MATCH($J2375,SorP!$B$1:$B$6230,0)),"",INDIRECT("'SorP'!$A$"&amp;MATCH($J2375,SorP!$B$1:$B$6230,0))))</f>
        <v/>
      </c>
      <c r="U2375" s="238"/>
      <c r="V2375" s="270" t="e">
        <f>IF(C2375="",NA(),MATCH($B2375&amp;$C2375,'Smelter Look-up'!$J:$J,0))</f>
        <v>#N/A</v>
      </c>
      <c r="W2375" s="271"/>
      <c r="X2375" s="271">
        <f t="shared" ca="1" si="271"/>
        <v>0</v>
      </c>
      <c r="Y2375" s="271"/>
      <c r="Z2375" s="271"/>
      <c r="AB2375" s="273" t="str">
        <f t="shared" si="272"/>
        <v/>
      </c>
    </row>
    <row r="2376" spans="1:28" s="272" customFormat="1" ht="20">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270"/>
        <v/>
      </c>
      <c r="T2376" s="222" t="str">
        <f ca="1">IF(B2376="","",IF(ISERROR(MATCH($J2376,SorP!$B$1:$B$6230,0)),"",INDIRECT("'SorP'!$A$"&amp;MATCH($J2376,SorP!$B$1:$B$6230,0))))</f>
        <v/>
      </c>
      <c r="U2376" s="238"/>
      <c r="V2376" s="270" t="e">
        <f>IF(C2376="",NA(),MATCH($B2376&amp;$C2376,'Smelter Look-up'!$J:$J,0))</f>
        <v>#N/A</v>
      </c>
      <c r="W2376" s="271"/>
      <c r="X2376" s="271">
        <f t="shared" ca="1" si="271"/>
        <v>0</v>
      </c>
      <c r="Y2376" s="271"/>
      <c r="Z2376" s="271"/>
      <c r="AB2376" s="273" t="str">
        <f t="shared" si="272"/>
        <v/>
      </c>
    </row>
    <row r="2377" spans="1:28" s="272" customFormat="1" ht="20">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270"/>
        <v/>
      </c>
      <c r="T2377" s="222" t="str">
        <f ca="1">IF(B2377="","",IF(ISERROR(MATCH($J2377,SorP!$B$1:$B$6230,0)),"",INDIRECT("'SorP'!$A$"&amp;MATCH($J2377,SorP!$B$1:$B$6230,0))))</f>
        <v/>
      </c>
      <c r="U2377" s="238"/>
      <c r="V2377" s="270" t="e">
        <f>IF(C2377="",NA(),MATCH($B2377&amp;$C2377,'Smelter Look-up'!$J:$J,0))</f>
        <v>#N/A</v>
      </c>
      <c r="W2377" s="271"/>
      <c r="X2377" s="271">
        <f t="shared" ca="1" si="271"/>
        <v>0</v>
      </c>
      <c r="Y2377" s="271"/>
      <c r="Z2377" s="271"/>
      <c r="AB2377" s="273" t="str">
        <f t="shared" si="272"/>
        <v/>
      </c>
    </row>
    <row r="2378" spans="1:28" s="272" customFormat="1" ht="20">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270"/>
        <v/>
      </c>
      <c r="T2378" s="222" t="str">
        <f ca="1">IF(B2378="","",IF(ISERROR(MATCH($J2378,SorP!$B$1:$B$6230,0)),"",INDIRECT("'SorP'!$A$"&amp;MATCH($J2378,SorP!$B$1:$B$6230,0))))</f>
        <v/>
      </c>
      <c r="U2378" s="238"/>
      <c r="V2378" s="270" t="e">
        <f>IF(C2378="",NA(),MATCH($B2378&amp;$C2378,'Smelter Look-up'!$J:$J,0))</f>
        <v>#N/A</v>
      </c>
      <c r="W2378" s="271"/>
      <c r="X2378" s="271">
        <f t="shared" ca="1" si="271"/>
        <v>0</v>
      </c>
      <c r="Y2378" s="271"/>
      <c r="Z2378" s="271"/>
      <c r="AB2378" s="273" t="str">
        <f t="shared" si="272"/>
        <v/>
      </c>
    </row>
    <row r="2379" spans="1:28" s="272" customFormat="1" ht="20">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270"/>
        <v/>
      </c>
      <c r="T2379" s="222" t="str">
        <f ca="1">IF(B2379="","",IF(ISERROR(MATCH($J2379,SorP!$B$1:$B$6230,0)),"",INDIRECT("'SorP'!$A$"&amp;MATCH($J2379,SorP!$B$1:$B$6230,0))))</f>
        <v/>
      </c>
      <c r="U2379" s="238"/>
      <c r="V2379" s="270" t="e">
        <f>IF(C2379="",NA(),MATCH($B2379&amp;$C2379,'Smelter Look-up'!$J:$J,0))</f>
        <v>#N/A</v>
      </c>
      <c r="W2379" s="271"/>
      <c r="X2379" s="271">
        <f t="shared" ca="1" si="271"/>
        <v>0</v>
      </c>
      <c r="Y2379" s="271"/>
      <c r="Z2379" s="271"/>
      <c r="AB2379" s="273" t="str">
        <f t="shared" si="272"/>
        <v/>
      </c>
    </row>
    <row r="2380" spans="1:28" s="272" customFormat="1" ht="20">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270"/>
        <v/>
      </c>
      <c r="T2380" s="222" t="str">
        <f ca="1">IF(B2380="","",IF(ISERROR(MATCH($J2380,SorP!$B$1:$B$6230,0)),"",INDIRECT("'SorP'!$A$"&amp;MATCH($J2380,SorP!$B$1:$B$6230,0))))</f>
        <v/>
      </c>
      <c r="U2380" s="238"/>
      <c r="V2380" s="270" t="e">
        <f>IF(C2380="",NA(),MATCH($B2380&amp;$C2380,'Smelter Look-up'!$J:$J,0))</f>
        <v>#N/A</v>
      </c>
      <c r="W2380" s="271"/>
      <c r="X2380" s="271">
        <f t="shared" ca="1" si="271"/>
        <v>0</v>
      </c>
      <c r="Y2380" s="271"/>
      <c r="Z2380" s="271"/>
      <c r="AB2380" s="273" t="str">
        <f t="shared" si="272"/>
        <v/>
      </c>
    </row>
    <row r="2381" spans="1:28" s="272" customFormat="1" ht="20">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270"/>
        <v/>
      </c>
      <c r="T2381" s="222" t="str">
        <f ca="1">IF(B2381="","",IF(ISERROR(MATCH($J2381,SorP!$B$1:$B$6230,0)),"",INDIRECT("'SorP'!$A$"&amp;MATCH($J2381,SorP!$B$1:$B$6230,0))))</f>
        <v/>
      </c>
      <c r="U2381" s="238"/>
      <c r="V2381" s="270" t="e">
        <f>IF(C2381="",NA(),MATCH($B2381&amp;$C2381,'Smelter Look-up'!$J:$J,0))</f>
        <v>#N/A</v>
      </c>
      <c r="W2381" s="271"/>
      <c r="X2381" s="271">
        <f t="shared" ca="1" si="271"/>
        <v>0</v>
      </c>
      <c r="Y2381" s="271"/>
      <c r="Z2381" s="271"/>
      <c r="AB2381" s="273" t="str">
        <f t="shared" si="272"/>
        <v/>
      </c>
    </row>
    <row r="2382" spans="1:28" s="272" customFormat="1" ht="20">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270"/>
        <v/>
      </c>
      <c r="T2382" s="222" t="str">
        <f ca="1">IF(B2382="","",IF(ISERROR(MATCH($J2382,SorP!$B$1:$B$6230,0)),"",INDIRECT("'SorP'!$A$"&amp;MATCH($J2382,SorP!$B$1:$B$6230,0))))</f>
        <v/>
      </c>
      <c r="U2382" s="238"/>
      <c r="V2382" s="270" t="e">
        <f>IF(C2382="",NA(),MATCH($B2382&amp;$C2382,'Smelter Look-up'!$J:$J,0))</f>
        <v>#N/A</v>
      </c>
      <c r="W2382" s="271"/>
      <c r="X2382" s="271">
        <f t="shared" ca="1" si="271"/>
        <v>0</v>
      </c>
      <c r="Y2382" s="271"/>
      <c r="Z2382" s="271"/>
      <c r="AB2382" s="273" t="str">
        <f t="shared" si="272"/>
        <v/>
      </c>
    </row>
    <row r="2383" spans="1:28" s="272" customFormat="1" ht="20">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270"/>
        <v/>
      </c>
      <c r="T2383" s="222" t="str">
        <f ca="1">IF(B2383="","",IF(ISERROR(MATCH($J2383,SorP!$B$1:$B$6230,0)),"",INDIRECT("'SorP'!$A$"&amp;MATCH($J2383,SorP!$B$1:$B$6230,0))))</f>
        <v/>
      </c>
      <c r="U2383" s="238"/>
      <c r="V2383" s="270" t="e">
        <f>IF(C2383="",NA(),MATCH($B2383&amp;$C2383,'Smelter Look-up'!$J:$J,0))</f>
        <v>#N/A</v>
      </c>
      <c r="W2383" s="271"/>
      <c r="X2383" s="271">
        <f t="shared" ca="1" si="271"/>
        <v>0</v>
      </c>
      <c r="Y2383" s="271"/>
      <c r="Z2383" s="271"/>
      <c r="AB2383" s="273" t="str">
        <f t="shared" si="272"/>
        <v/>
      </c>
    </row>
    <row r="2384" spans="1:28" s="272" customFormat="1" ht="20">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270"/>
        <v/>
      </c>
      <c r="T2384" s="222" t="str">
        <f ca="1">IF(B2384="","",IF(ISERROR(MATCH($J2384,SorP!$B$1:$B$6230,0)),"",INDIRECT("'SorP'!$A$"&amp;MATCH($J2384,SorP!$B$1:$B$6230,0))))</f>
        <v/>
      </c>
      <c r="U2384" s="238"/>
      <c r="V2384" s="270" t="e">
        <f>IF(C2384="",NA(),MATCH($B2384&amp;$C2384,'Smelter Look-up'!$J:$J,0))</f>
        <v>#N/A</v>
      </c>
      <c r="W2384" s="271"/>
      <c r="X2384" s="271">
        <f t="shared" ca="1" si="271"/>
        <v>0</v>
      </c>
      <c r="Y2384" s="271"/>
      <c r="Z2384" s="271"/>
      <c r="AB2384" s="273" t="str">
        <f t="shared" si="272"/>
        <v/>
      </c>
    </row>
    <row r="2385" spans="1:28" s="272" customFormat="1" ht="20">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270"/>
        <v/>
      </c>
      <c r="T2385" s="222" t="str">
        <f ca="1">IF(B2385="","",IF(ISERROR(MATCH($J2385,SorP!$B$1:$B$6230,0)),"",INDIRECT("'SorP'!$A$"&amp;MATCH($J2385,SorP!$B$1:$B$6230,0))))</f>
        <v/>
      </c>
      <c r="U2385" s="238"/>
      <c r="V2385" s="270" t="e">
        <f>IF(C2385="",NA(),MATCH($B2385&amp;$C2385,'Smelter Look-up'!$J:$J,0))</f>
        <v>#N/A</v>
      </c>
      <c r="W2385" s="271"/>
      <c r="X2385" s="271">
        <f t="shared" ca="1" si="271"/>
        <v>0</v>
      </c>
      <c r="Y2385" s="271"/>
      <c r="Z2385" s="271"/>
      <c r="AB2385" s="273" t="str">
        <f t="shared" si="272"/>
        <v/>
      </c>
    </row>
    <row r="2386" spans="1:28" s="272" customFormat="1" ht="20">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270"/>
        <v/>
      </c>
      <c r="T2386" s="222" t="str">
        <f ca="1">IF(B2386="","",IF(ISERROR(MATCH($J2386,SorP!$B$1:$B$6230,0)),"",INDIRECT("'SorP'!$A$"&amp;MATCH($J2386,SorP!$B$1:$B$6230,0))))</f>
        <v/>
      </c>
      <c r="U2386" s="238"/>
      <c r="V2386" s="270" t="e">
        <f>IF(C2386="",NA(),MATCH($B2386&amp;$C2386,'Smelter Look-up'!$J:$J,0))</f>
        <v>#N/A</v>
      </c>
      <c r="W2386" s="271"/>
      <c r="X2386" s="271">
        <f t="shared" ca="1" si="271"/>
        <v>0</v>
      </c>
      <c r="Y2386" s="271"/>
      <c r="Z2386" s="271"/>
      <c r="AB2386" s="273" t="str">
        <f t="shared" si="272"/>
        <v/>
      </c>
    </row>
    <row r="2387" spans="1:28" s="272" customFormat="1" ht="20">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270"/>
        <v/>
      </c>
      <c r="T2387" s="222" t="str">
        <f ca="1">IF(B2387="","",IF(ISERROR(MATCH($J2387,SorP!$B$1:$B$6230,0)),"",INDIRECT("'SorP'!$A$"&amp;MATCH($J2387,SorP!$B$1:$B$6230,0))))</f>
        <v/>
      </c>
      <c r="U2387" s="238"/>
      <c r="V2387" s="270" t="e">
        <f>IF(C2387="",NA(),MATCH($B2387&amp;$C2387,'Smelter Look-up'!$J:$J,0))</f>
        <v>#N/A</v>
      </c>
      <c r="W2387" s="271"/>
      <c r="X2387" s="271">
        <f t="shared" ca="1" si="271"/>
        <v>0</v>
      </c>
      <c r="Y2387" s="271"/>
      <c r="Z2387" s="271"/>
      <c r="AB2387" s="273" t="str">
        <f t="shared" si="272"/>
        <v/>
      </c>
    </row>
    <row r="2388" spans="1:28" s="272" customFormat="1" ht="20">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270"/>
        <v/>
      </c>
      <c r="T2388" s="222" t="str">
        <f ca="1">IF(B2388="","",IF(ISERROR(MATCH($J2388,SorP!$B$1:$B$6230,0)),"",INDIRECT("'SorP'!$A$"&amp;MATCH($J2388,SorP!$B$1:$B$6230,0))))</f>
        <v/>
      </c>
      <c r="U2388" s="238"/>
      <c r="V2388" s="270" t="e">
        <f>IF(C2388="",NA(),MATCH($B2388&amp;$C2388,'Smelter Look-up'!$J:$J,0))</f>
        <v>#N/A</v>
      </c>
      <c r="W2388" s="271"/>
      <c r="X2388" s="271">
        <f t="shared" ca="1" si="271"/>
        <v>0</v>
      </c>
      <c r="Y2388" s="271"/>
      <c r="Z2388" s="271"/>
      <c r="AB2388" s="273" t="str">
        <f t="shared" si="272"/>
        <v/>
      </c>
    </row>
    <row r="2389" spans="1:28" s="272" customFormat="1" ht="20">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270"/>
        <v/>
      </c>
      <c r="T2389" s="222" t="str">
        <f ca="1">IF(B2389="","",IF(ISERROR(MATCH($J2389,SorP!$B$1:$B$6230,0)),"",INDIRECT("'SorP'!$A$"&amp;MATCH($J2389,SorP!$B$1:$B$6230,0))))</f>
        <v/>
      </c>
      <c r="U2389" s="238"/>
      <c r="V2389" s="270" t="e">
        <f>IF(C2389="",NA(),MATCH($B2389&amp;$C2389,'Smelter Look-up'!$J:$J,0))</f>
        <v>#N/A</v>
      </c>
      <c r="W2389" s="271"/>
      <c r="X2389" s="271">
        <f t="shared" ca="1" si="271"/>
        <v>0</v>
      </c>
      <c r="Y2389" s="271"/>
      <c r="Z2389" s="271"/>
      <c r="AB2389" s="273" t="str">
        <f t="shared" si="272"/>
        <v/>
      </c>
    </row>
    <row r="2390" spans="1:28" s="272" customFormat="1" ht="20">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270"/>
        <v/>
      </c>
      <c r="T2390" s="222" t="str">
        <f ca="1">IF(B2390="","",IF(ISERROR(MATCH($J2390,SorP!$B$1:$B$6230,0)),"",INDIRECT("'SorP'!$A$"&amp;MATCH($J2390,SorP!$B$1:$B$6230,0))))</f>
        <v/>
      </c>
      <c r="U2390" s="238"/>
      <c r="V2390" s="270" t="e">
        <f>IF(C2390="",NA(),MATCH($B2390&amp;$C2390,'Smelter Look-up'!$J:$J,0))</f>
        <v>#N/A</v>
      </c>
      <c r="W2390" s="271"/>
      <c r="X2390" s="271">
        <f t="shared" ca="1" si="271"/>
        <v>0</v>
      </c>
      <c r="Y2390" s="271"/>
      <c r="Z2390" s="271"/>
      <c r="AB2390" s="273" t="str">
        <f t="shared" si="272"/>
        <v/>
      </c>
    </row>
    <row r="2391" spans="1:28" s="272" customFormat="1" ht="20">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270"/>
        <v/>
      </c>
      <c r="T2391" s="222" t="str">
        <f ca="1">IF(B2391="","",IF(ISERROR(MATCH($J2391,SorP!$B$1:$B$6230,0)),"",INDIRECT("'SorP'!$A$"&amp;MATCH($J2391,SorP!$B$1:$B$6230,0))))</f>
        <v/>
      </c>
      <c r="U2391" s="238"/>
      <c r="V2391" s="270" t="e">
        <f>IF(C2391="",NA(),MATCH($B2391&amp;$C2391,'Smelter Look-up'!$J:$J,0))</f>
        <v>#N/A</v>
      </c>
      <c r="W2391" s="271"/>
      <c r="X2391" s="271">
        <f t="shared" ca="1" si="271"/>
        <v>0</v>
      </c>
      <c r="Y2391" s="271"/>
      <c r="Z2391" s="271"/>
      <c r="AB2391" s="273" t="str">
        <f t="shared" si="272"/>
        <v/>
      </c>
    </row>
    <row r="2392" spans="1:28" s="272" customFormat="1" ht="20">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270"/>
        <v/>
      </c>
      <c r="T2392" s="222" t="str">
        <f ca="1">IF(B2392="","",IF(ISERROR(MATCH($J2392,SorP!$B$1:$B$6230,0)),"",INDIRECT("'SorP'!$A$"&amp;MATCH($J2392,SorP!$B$1:$B$6230,0))))</f>
        <v/>
      </c>
      <c r="U2392" s="238"/>
      <c r="V2392" s="270" t="e">
        <f>IF(C2392="",NA(),MATCH($B2392&amp;$C2392,'Smelter Look-up'!$J:$J,0))</f>
        <v>#N/A</v>
      </c>
      <c r="W2392" s="271"/>
      <c r="X2392" s="271">
        <f t="shared" ca="1" si="271"/>
        <v>0</v>
      </c>
      <c r="Y2392" s="271"/>
      <c r="Z2392" s="271"/>
      <c r="AB2392" s="273" t="str">
        <f t="shared" si="272"/>
        <v/>
      </c>
    </row>
    <row r="2393" spans="1:28" s="272" customFormat="1" ht="20">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270"/>
        <v/>
      </c>
      <c r="T2393" s="222" t="str">
        <f ca="1">IF(B2393="","",IF(ISERROR(MATCH($J2393,SorP!$B$1:$B$6230,0)),"",INDIRECT("'SorP'!$A$"&amp;MATCH($J2393,SorP!$B$1:$B$6230,0))))</f>
        <v/>
      </c>
      <c r="U2393" s="238"/>
      <c r="V2393" s="270" t="e">
        <f>IF(C2393="",NA(),MATCH($B2393&amp;$C2393,'Smelter Look-up'!$J:$J,0))</f>
        <v>#N/A</v>
      </c>
      <c r="W2393" s="271"/>
      <c r="X2393" s="271">
        <f t="shared" ca="1" si="271"/>
        <v>0</v>
      </c>
      <c r="Y2393" s="271"/>
      <c r="Z2393" s="271"/>
      <c r="AB2393" s="273" t="str">
        <f t="shared" si="272"/>
        <v/>
      </c>
    </row>
    <row r="2394" spans="1:28" s="272" customFormat="1" ht="20">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270"/>
        <v/>
      </c>
      <c r="T2394" s="222" t="str">
        <f ca="1">IF(B2394="","",IF(ISERROR(MATCH($J2394,SorP!$B$1:$B$6230,0)),"",INDIRECT("'SorP'!$A$"&amp;MATCH($J2394,SorP!$B$1:$B$6230,0))))</f>
        <v/>
      </c>
      <c r="U2394" s="238"/>
      <c r="V2394" s="270" t="e">
        <f>IF(C2394="",NA(),MATCH($B2394&amp;$C2394,'Smelter Look-up'!$J:$J,0))</f>
        <v>#N/A</v>
      </c>
      <c r="W2394" s="271"/>
      <c r="X2394" s="271">
        <f t="shared" ca="1" si="271"/>
        <v>0</v>
      </c>
      <c r="Y2394" s="271"/>
      <c r="Z2394" s="271"/>
      <c r="AB2394" s="273" t="str">
        <f t="shared" si="272"/>
        <v/>
      </c>
    </row>
    <row r="2395" spans="1:28" s="272" customFormat="1" ht="20">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ref="S2395:S2425" ca="1" si="273">IF(B2395="","",IF(ISERROR(MATCH($E2395,CL,0)),"Unknown",INDIRECT("'C'!$A$"&amp;MATCH($E2395,CL,0)+1)))</f>
        <v/>
      </c>
      <c r="T2395" s="222" t="str">
        <f ca="1">IF(B2395="","",IF(ISERROR(MATCH($J2395,SorP!$B$1:$B$6230,0)),"",INDIRECT("'SorP'!$A$"&amp;MATCH($J2395,SorP!$B$1:$B$6230,0))))</f>
        <v/>
      </c>
      <c r="U2395" s="238"/>
      <c r="V2395" s="270" t="e">
        <f>IF(C2395="",NA(),MATCH($B2395&amp;$C2395,'Smelter Look-up'!$J:$J,0))</f>
        <v>#N/A</v>
      </c>
      <c r="W2395" s="271"/>
      <c r="X2395" s="271">
        <f t="shared" ref="X2395:X2425" ca="1" si="274">IF(AND(C2395="Smelter not listed",OR(LEN(D2395)=0,LEN(E2395)=0)),1,0)</f>
        <v>0</v>
      </c>
      <c r="Y2395" s="271"/>
      <c r="Z2395" s="271"/>
      <c r="AB2395" s="273" t="str">
        <f t="shared" ref="AB2395:AB2425" si="275">B2395&amp;C2395</f>
        <v/>
      </c>
    </row>
    <row r="2396" spans="1:28" s="272" customFormat="1" ht="20">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ca="1" si="273"/>
        <v/>
      </c>
      <c r="T2396" s="222" t="str">
        <f ca="1">IF(B2396="","",IF(ISERROR(MATCH($J2396,SorP!$B$1:$B$6230,0)),"",INDIRECT("'SorP'!$A$"&amp;MATCH($J2396,SorP!$B$1:$B$6230,0))))</f>
        <v/>
      </c>
      <c r="U2396" s="238"/>
      <c r="V2396" s="270" t="e">
        <f>IF(C2396="",NA(),MATCH($B2396&amp;$C2396,'Smelter Look-up'!$J:$J,0))</f>
        <v>#N/A</v>
      </c>
      <c r="W2396" s="271"/>
      <c r="X2396" s="271">
        <f t="shared" ca="1" si="274"/>
        <v>0</v>
      </c>
      <c r="Y2396" s="271"/>
      <c r="Z2396" s="271"/>
      <c r="AB2396" s="273" t="str">
        <f t="shared" si="275"/>
        <v/>
      </c>
    </row>
    <row r="2397" spans="1:28" s="272" customFormat="1" ht="20">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273"/>
        <v/>
      </c>
      <c r="T2397" s="222" t="str">
        <f ca="1">IF(B2397="","",IF(ISERROR(MATCH($J2397,SorP!$B$1:$B$6230,0)),"",INDIRECT("'SorP'!$A$"&amp;MATCH($J2397,SorP!$B$1:$B$6230,0))))</f>
        <v/>
      </c>
      <c r="U2397" s="238"/>
      <c r="V2397" s="270" t="e">
        <f>IF(C2397="",NA(),MATCH($B2397&amp;$C2397,'Smelter Look-up'!$J:$J,0))</f>
        <v>#N/A</v>
      </c>
      <c r="W2397" s="271"/>
      <c r="X2397" s="271">
        <f t="shared" ca="1" si="274"/>
        <v>0</v>
      </c>
      <c r="Y2397" s="271"/>
      <c r="Z2397" s="271"/>
      <c r="AB2397" s="273" t="str">
        <f t="shared" si="275"/>
        <v/>
      </c>
    </row>
    <row r="2398" spans="1:28" s="272" customFormat="1" ht="20">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273"/>
        <v/>
      </c>
      <c r="T2398" s="222" t="str">
        <f ca="1">IF(B2398="","",IF(ISERROR(MATCH($J2398,SorP!$B$1:$B$6230,0)),"",INDIRECT("'SorP'!$A$"&amp;MATCH($J2398,SorP!$B$1:$B$6230,0))))</f>
        <v/>
      </c>
      <c r="U2398" s="238"/>
      <c r="V2398" s="270" t="e">
        <f>IF(C2398="",NA(),MATCH($B2398&amp;$C2398,'Smelter Look-up'!$J:$J,0))</f>
        <v>#N/A</v>
      </c>
      <c r="W2398" s="271"/>
      <c r="X2398" s="271">
        <f t="shared" ca="1" si="274"/>
        <v>0</v>
      </c>
      <c r="Y2398" s="271"/>
      <c r="Z2398" s="271"/>
      <c r="AB2398" s="273" t="str">
        <f t="shared" si="275"/>
        <v/>
      </c>
    </row>
    <row r="2399" spans="1:28" s="272" customFormat="1" ht="20">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273"/>
        <v/>
      </c>
      <c r="T2399" s="222" t="str">
        <f ca="1">IF(B2399="","",IF(ISERROR(MATCH($J2399,SorP!$B$1:$B$6230,0)),"",INDIRECT("'SorP'!$A$"&amp;MATCH($J2399,SorP!$B$1:$B$6230,0))))</f>
        <v/>
      </c>
      <c r="U2399" s="238"/>
      <c r="V2399" s="270" t="e">
        <f>IF(C2399="",NA(),MATCH($B2399&amp;$C2399,'Smelter Look-up'!$J:$J,0))</f>
        <v>#N/A</v>
      </c>
      <c r="W2399" s="271"/>
      <c r="X2399" s="271">
        <f t="shared" ca="1" si="274"/>
        <v>0</v>
      </c>
      <c r="Y2399" s="271"/>
      <c r="Z2399" s="271"/>
      <c r="AB2399" s="273" t="str">
        <f t="shared" si="275"/>
        <v/>
      </c>
    </row>
    <row r="2400" spans="1:28" s="272" customFormat="1" ht="20">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273"/>
        <v/>
      </c>
      <c r="T2400" s="222" t="str">
        <f ca="1">IF(B2400="","",IF(ISERROR(MATCH($J2400,SorP!$B$1:$B$6230,0)),"",INDIRECT("'SorP'!$A$"&amp;MATCH($J2400,SorP!$B$1:$B$6230,0))))</f>
        <v/>
      </c>
      <c r="U2400" s="238"/>
      <c r="V2400" s="270" t="e">
        <f>IF(C2400="",NA(),MATCH($B2400&amp;$C2400,'Smelter Look-up'!$J:$J,0))</f>
        <v>#N/A</v>
      </c>
      <c r="W2400" s="271"/>
      <c r="X2400" s="271">
        <f t="shared" ca="1" si="274"/>
        <v>0</v>
      </c>
      <c r="Y2400" s="271"/>
      <c r="Z2400" s="271"/>
      <c r="AB2400" s="273" t="str">
        <f t="shared" si="275"/>
        <v/>
      </c>
    </row>
    <row r="2401" spans="1:28" s="272" customFormat="1" ht="20">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273"/>
        <v/>
      </c>
      <c r="T2401" s="222" t="str">
        <f ca="1">IF(B2401="","",IF(ISERROR(MATCH($J2401,SorP!$B$1:$B$6230,0)),"",INDIRECT("'SorP'!$A$"&amp;MATCH($J2401,SorP!$B$1:$B$6230,0))))</f>
        <v/>
      </c>
      <c r="U2401" s="238"/>
      <c r="V2401" s="270" t="e">
        <f>IF(C2401="",NA(),MATCH($B2401&amp;$C2401,'Smelter Look-up'!$J:$J,0))</f>
        <v>#N/A</v>
      </c>
      <c r="W2401" s="271"/>
      <c r="X2401" s="271">
        <f t="shared" ca="1" si="274"/>
        <v>0</v>
      </c>
      <c r="Y2401" s="271"/>
      <c r="Z2401" s="271"/>
      <c r="AB2401" s="273" t="str">
        <f t="shared" si="275"/>
        <v/>
      </c>
    </row>
    <row r="2402" spans="1:28" s="272" customFormat="1" ht="20">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273"/>
        <v/>
      </c>
      <c r="T2402" s="222" t="str">
        <f ca="1">IF(B2402="","",IF(ISERROR(MATCH($J2402,SorP!$B$1:$B$6230,0)),"",INDIRECT("'SorP'!$A$"&amp;MATCH($J2402,SorP!$B$1:$B$6230,0))))</f>
        <v/>
      </c>
      <c r="U2402" s="238"/>
      <c r="V2402" s="270" t="e">
        <f>IF(C2402="",NA(),MATCH($B2402&amp;$C2402,'Smelter Look-up'!$J:$J,0))</f>
        <v>#N/A</v>
      </c>
      <c r="W2402" s="271"/>
      <c r="X2402" s="271">
        <f t="shared" ca="1" si="274"/>
        <v>0</v>
      </c>
      <c r="Y2402" s="271"/>
      <c r="Z2402" s="271"/>
      <c r="AB2402" s="273" t="str">
        <f t="shared" si="275"/>
        <v/>
      </c>
    </row>
    <row r="2403" spans="1:28" s="272" customFormat="1" ht="20">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273"/>
        <v/>
      </c>
      <c r="T2403" s="222" t="str">
        <f ca="1">IF(B2403="","",IF(ISERROR(MATCH($J2403,SorP!$B$1:$B$6230,0)),"",INDIRECT("'SorP'!$A$"&amp;MATCH($J2403,SorP!$B$1:$B$6230,0))))</f>
        <v/>
      </c>
      <c r="U2403" s="238"/>
      <c r="V2403" s="270" t="e">
        <f>IF(C2403="",NA(),MATCH($B2403&amp;$C2403,'Smelter Look-up'!$J:$J,0))</f>
        <v>#N/A</v>
      </c>
      <c r="W2403" s="271"/>
      <c r="X2403" s="271">
        <f t="shared" ca="1" si="274"/>
        <v>0</v>
      </c>
      <c r="Y2403" s="271"/>
      <c r="Z2403" s="271"/>
      <c r="AB2403" s="273" t="str">
        <f t="shared" si="275"/>
        <v/>
      </c>
    </row>
    <row r="2404" spans="1:28" s="272" customFormat="1" ht="20">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273"/>
        <v/>
      </c>
      <c r="T2404" s="222" t="str">
        <f ca="1">IF(B2404="","",IF(ISERROR(MATCH($J2404,SorP!$B$1:$B$6230,0)),"",INDIRECT("'SorP'!$A$"&amp;MATCH($J2404,SorP!$B$1:$B$6230,0))))</f>
        <v/>
      </c>
      <c r="U2404" s="238"/>
      <c r="V2404" s="270" t="e">
        <f>IF(C2404="",NA(),MATCH($B2404&amp;$C2404,'Smelter Look-up'!$J:$J,0))</f>
        <v>#N/A</v>
      </c>
      <c r="W2404" s="271"/>
      <c r="X2404" s="271">
        <f t="shared" ca="1" si="274"/>
        <v>0</v>
      </c>
      <c r="Y2404" s="271"/>
      <c r="Z2404" s="271"/>
      <c r="AB2404" s="273" t="str">
        <f t="shared" si="275"/>
        <v/>
      </c>
    </row>
    <row r="2405" spans="1:28" s="272" customFormat="1" ht="20">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273"/>
        <v/>
      </c>
      <c r="T2405" s="222" t="str">
        <f ca="1">IF(B2405="","",IF(ISERROR(MATCH($J2405,SorP!$B$1:$B$6230,0)),"",INDIRECT("'SorP'!$A$"&amp;MATCH($J2405,SorP!$B$1:$B$6230,0))))</f>
        <v/>
      </c>
      <c r="U2405" s="238"/>
      <c r="V2405" s="270" t="e">
        <f>IF(C2405="",NA(),MATCH($B2405&amp;$C2405,'Smelter Look-up'!$J:$J,0))</f>
        <v>#N/A</v>
      </c>
      <c r="W2405" s="271"/>
      <c r="X2405" s="271">
        <f t="shared" ca="1" si="274"/>
        <v>0</v>
      </c>
      <c r="Y2405" s="271"/>
      <c r="Z2405" s="271"/>
      <c r="AB2405" s="273" t="str">
        <f t="shared" si="275"/>
        <v/>
      </c>
    </row>
    <row r="2406" spans="1:28" s="272" customFormat="1" ht="20">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273"/>
        <v/>
      </c>
      <c r="T2406" s="222" t="str">
        <f ca="1">IF(B2406="","",IF(ISERROR(MATCH($J2406,SorP!$B$1:$B$6230,0)),"",INDIRECT("'SorP'!$A$"&amp;MATCH($J2406,SorP!$B$1:$B$6230,0))))</f>
        <v/>
      </c>
      <c r="U2406" s="238"/>
      <c r="V2406" s="270" t="e">
        <f>IF(C2406="",NA(),MATCH($B2406&amp;$C2406,'Smelter Look-up'!$J:$J,0))</f>
        <v>#N/A</v>
      </c>
      <c r="W2406" s="271"/>
      <c r="X2406" s="271">
        <f t="shared" ca="1" si="274"/>
        <v>0</v>
      </c>
      <c r="Y2406" s="271"/>
      <c r="Z2406" s="271"/>
      <c r="AB2406" s="273" t="str">
        <f t="shared" si="275"/>
        <v/>
      </c>
    </row>
    <row r="2407" spans="1:28" s="272" customFormat="1" ht="20">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273"/>
        <v/>
      </c>
      <c r="T2407" s="222" t="str">
        <f ca="1">IF(B2407="","",IF(ISERROR(MATCH($J2407,SorP!$B$1:$B$6230,0)),"",INDIRECT("'SorP'!$A$"&amp;MATCH($J2407,SorP!$B$1:$B$6230,0))))</f>
        <v/>
      </c>
      <c r="U2407" s="238"/>
      <c r="V2407" s="270" t="e">
        <f>IF(C2407="",NA(),MATCH($B2407&amp;$C2407,'Smelter Look-up'!$J:$J,0))</f>
        <v>#N/A</v>
      </c>
      <c r="W2407" s="271"/>
      <c r="X2407" s="271">
        <f t="shared" ca="1" si="274"/>
        <v>0</v>
      </c>
      <c r="Y2407" s="271"/>
      <c r="Z2407" s="271"/>
      <c r="AB2407" s="273" t="str">
        <f t="shared" si="275"/>
        <v/>
      </c>
    </row>
    <row r="2408" spans="1:28" s="272" customFormat="1" ht="20">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273"/>
        <v/>
      </c>
      <c r="T2408" s="222" t="str">
        <f ca="1">IF(B2408="","",IF(ISERROR(MATCH($J2408,SorP!$B$1:$B$6230,0)),"",INDIRECT("'SorP'!$A$"&amp;MATCH($J2408,SorP!$B$1:$B$6230,0))))</f>
        <v/>
      </c>
      <c r="U2408" s="238"/>
      <c r="V2408" s="270" t="e">
        <f>IF(C2408="",NA(),MATCH($B2408&amp;$C2408,'Smelter Look-up'!$J:$J,0))</f>
        <v>#N/A</v>
      </c>
      <c r="W2408" s="271"/>
      <c r="X2408" s="271">
        <f t="shared" ca="1" si="274"/>
        <v>0</v>
      </c>
      <c r="Y2408" s="271"/>
      <c r="Z2408" s="271"/>
      <c r="AB2408" s="273" t="str">
        <f t="shared" si="275"/>
        <v/>
      </c>
    </row>
    <row r="2409" spans="1:28" s="272" customFormat="1" ht="20">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273"/>
        <v/>
      </c>
      <c r="T2409" s="222" t="str">
        <f ca="1">IF(B2409="","",IF(ISERROR(MATCH($J2409,SorP!$B$1:$B$6230,0)),"",INDIRECT("'SorP'!$A$"&amp;MATCH($J2409,SorP!$B$1:$B$6230,0))))</f>
        <v/>
      </c>
      <c r="U2409" s="238"/>
      <c r="V2409" s="270" t="e">
        <f>IF(C2409="",NA(),MATCH($B2409&amp;$C2409,'Smelter Look-up'!$J:$J,0))</f>
        <v>#N/A</v>
      </c>
      <c r="W2409" s="271"/>
      <c r="X2409" s="271">
        <f t="shared" ca="1" si="274"/>
        <v>0</v>
      </c>
      <c r="Y2409" s="271"/>
      <c r="Z2409" s="271"/>
      <c r="AB2409" s="273" t="str">
        <f t="shared" si="275"/>
        <v/>
      </c>
    </row>
    <row r="2410" spans="1:28" s="272" customFormat="1" ht="20">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273"/>
        <v/>
      </c>
      <c r="T2410" s="222" t="str">
        <f ca="1">IF(B2410="","",IF(ISERROR(MATCH($J2410,SorP!$B$1:$B$6230,0)),"",INDIRECT("'SorP'!$A$"&amp;MATCH($J2410,SorP!$B$1:$B$6230,0))))</f>
        <v/>
      </c>
      <c r="U2410" s="238"/>
      <c r="V2410" s="270" t="e">
        <f>IF(C2410="",NA(),MATCH($B2410&amp;$C2410,'Smelter Look-up'!$J:$J,0))</f>
        <v>#N/A</v>
      </c>
      <c r="W2410" s="271"/>
      <c r="X2410" s="271">
        <f t="shared" ca="1" si="274"/>
        <v>0</v>
      </c>
      <c r="Y2410" s="271"/>
      <c r="Z2410" s="271"/>
      <c r="AB2410" s="273" t="str">
        <f t="shared" si="275"/>
        <v/>
      </c>
    </row>
    <row r="2411" spans="1:28" s="272" customFormat="1" ht="20">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273"/>
        <v/>
      </c>
      <c r="T2411" s="222" t="str">
        <f ca="1">IF(B2411="","",IF(ISERROR(MATCH($J2411,SorP!$B$1:$B$6230,0)),"",INDIRECT("'SorP'!$A$"&amp;MATCH($J2411,SorP!$B$1:$B$6230,0))))</f>
        <v/>
      </c>
      <c r="U2411" s="238"/>
      <c r="V2411" s="270" t="e">
        <f>IF(C2411="",NA(),MATCH($B2411&amp;$C2411,'Smelter Look-up'!$J:$J,0))</f>
        <v>#N/A</v>
      </c>
      <c r="W2411" s="271"/>
      <c r="X2411" s="271">
        <f t="shared" ca="1" si="274"/>
        <v>0</v>
      </c>
      <c r="Y2411" s="271"/>
      <c r="Z2411" s="271"/>
      <c r="AB2411" s="273" t="str">
        <f t="shared" si="275"/>
        <v/>
      </c>
    </row>
    <row r="2412" spans="1:28" s="272" customFormat="1" ht="20">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273"/>
        <v/>
      </c>
      <c r="T2412" s="222" t="str">
        <f ca="1">IF(B2412="","",IF(ISERROR(MATCH($J2412,SorP!$B$1:$B$6230,0)),"",INDIRECT("'SorP'!$A$"&amp;MATCH($J2412,SorP!$B$1:$B$6230,0))))</f>
        <v/>
      </c>
      <c r="U2412" s="238"/>
      <c r="V2412" s="270" t="e">
        <f>IF(C2412="",NA(),MATCH($B2412&amp;$C2412,'Smelter Look-up'!$J:$J,0))</f>
        <v>#N/A</v>
      </c>
      <c r="W2412" s="271"/>
      <c r="X2412" s="271">
        <f t="shared" ca="1" si="274"/>
        <v>0</v>
      </c>
      <c r="Y2412" s="271"/>
      <c r="Z2412" s="271"/>
      <c r="AB2412" s="273" t="str">
        <f t="shared" si="275"/>
        <v/>
      </c>
    </row>
    <row r="2413" spans="1:28" s="272" customFormat="1" ht="20">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273"/>
        <v/>
      </c>
      <c r="T2413" s="222" t="str">
        <f ca="1">IF(B2413="","",IF(ISERROR(MATCH($J2413,SorP!$B$1:$B$6230,0)),"",INDIRECT("'SorP'!$A$"&amp;MATCH($J2413,SorP!$B$1:$B$6230,0))))</f>
        <v/>
      </c>
      <c r="U2413" s="238"/>
      <c r="V2413" s="270" t="e">
        <f>IF(C2413="",NA(),MATCH($B2413&amp;$C2413,'Smelter Look-up'!$J:$J,0))</f>
        <v>#N/A</v>
      </c>
      <c r="W2413" s="271"/>
      <c r="X2413" s="271">
        <f t="shared" ca="1" si="274"/>
        <v>0</v>
      </c>
      <c r="Y2413" s="271"/>
      <c r="Z2413" s="271"/>
      <c r="AB2413" s="273" t="str">
        <f t="shared" si="275"/>
        <v/>
      </c>
    </row>
    <row r="2414" spans="1:28" s="272" customFormat="1" ht="20">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273"/>
        <v/>
      </c>
      <c r="T2414" s="222" t="str">
        <f ca="1">IF(B2414="","",IF(ISERROR(MATCH($J2414,SorP!$B$1:$B$6230,0)),"",INDIRECT("'SorP'!$A$"&amp;MATCH($J2414,SorP!$B$1:$B$6230,0))))</f>
        <v/>
      </c>
      <c r="U2414" s="238"/>
      <c r="V2414" s="270" t="e">
        <f>IF(C2414="",NA(),MATCH($B2414&amp;$C2414,'Smelter Look-up'!$J:$J,0))</f>
        <v>#N/A</v>
      </c>
      <c r="W2414" s="271"/>
      <c r="X2414" s="271">
        <f t="shared" ca="1" si="274"/>
        <v>0</v>
      </c>
      <c r="Y2414" s="271"/>
      <c r="Z2414" s="271"/>
      <c r="AB2414" s="273" t="str">
        <f t="shared" si="275"/>
        <v/>
      </c>
    </row>
    <row r="2415" spans="1:28" s="272" customFormat="1" ht="20">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273"/>
        <v/>
      </c>
      <c r="T2415" s="222" t="str">
        <f ca="1">IF(B2415="","",IF(ISERROR(MATCH($J2415,SorP!$B$1:$B$6230,0)),"",INDIRECT("'SorP'!$A$"&amp;MATCH($J2415,SorP!$B$1:$B$6230,0))))</f>
        <v/>
      </c>
      <c r="U2415" s="238"/>
      <c r="V2415" s="270" t="e">
        <f>IF(C2415="",NA(),MATCH($B2415&amp;$C2415,'Smelter Look-up'!$J:$J,0))</f>
        <v>#N/A</v>
      </c>
      <c r="W2415" s="271"/>
      <c r="X2415" s="271">
        <f t="shared" ca="1" si="274"/>
        <v>0</v>
      </c>
      <c r="Y2415" s="271"/>
      <c r="Z2415" s="271"/>
      <c r="AB2415" s="273" t="str">
        <f t="shared" si="275"/>
        <v/>
      </c>
    </row>
    <row r="2416" spans="1:28" s="272" customFormat="1" ht="20">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273"/>
        <v/>
      </c>
      <c r="T2416" s="222" t="str">
        <f ca="1">IF(B2416="","",IF(ISERROR(MATCH($J2416,SorP!$B$1:$B$6230,0)),"",INDIRECT("'SorP'!$A$"&amp;MATCH($J2416,SorP!$B$1:$B$6230,0))))</f>
        <v/>
      </c>
      <c r="U2416" s="238"/>
      <c r="V2416" s="270" t="e">
        <f>IF(C2416="",NA(),MATCH($B2416&amp;$C2416,'Smelter Look-up'!$J:$J,0))</f>
        <v>#N/A</v>
      </c>
      <c r="W2416" s="271"/>
      <c r="X2416" s="271">
        <f t="shared" ca="1" si="274"/>
        <v>0</v>
      </c>
      <c r="Y2416" s="271"/>
      <c r="Z2416" s="271"/>
      <c r="AB2416" s="273" t="str">
        <f t="shared" si="275"/>
        <v/>
      </c>
    </row>
    <row r="2417" spans="1:28" s="272" customFormat="1" ht="20">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273"/>
        <v/>
      </c>
      <c r="T2417" s="222" t="str">
        <f ca="1">IF(B2417="","",IF(ISERROR(MATCH($J2417,SorP!$B$1:$B$6230,0)),"",INDIRECT("'SorP'!$A$"&amp;MATCH($J2417,SorP!$B$1:$B$6230,0))))</f>
        <v/>
      </c>
      <c r="U2417" s="238"/>
      <c r="V2417" s="270" t="e">
        <f>IF(C2417="",NA(),MATCH($B2417&amp;$C2417,'Smelter Look-up'!$J:$J,0))</f>
        <v>#N/A</v>
      </c>
      <c r="W2417" s="271"/>
      <c r="X2417" s="271">
        <f t="shared" ca="1" si="274"/>
        <v>0</v>
      </c>
      <c r="Y2417" s="271"/>
      <c r="Z2417" s="271"/>
      <c r="AB2417" s="273" t="str">
        <f t="shared" si="275"/>
        <v/>
      </c>
    </row>
    <row r="2418" spans="1:28" s="272" customFormat="1" ht="20">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273"/>
        <v/>
      </c>
      <c r="T2418" s="222" t="str">
        <f ca="1">IF(B2418="","",IF(ISERROR(MATCH($J2418,SorP!$B$1:$B$6230,0)),"",INDIRECT("'SorP'!$A$"&amp;MATCH($J2418,SorP!$B$1:$B$6230,0))))</f>
        <v/>
      </c>
      <c r="U2418" s="238"/>
      <c r="V2418" s="270" t="e">
        <f>IF(C2418="",NA(),MATCH($B2418&amp;$C2418,'Smelter Look-up'!$J:$J,0))</f>
        <v>#N/A</v>
      </c>
      <c r="W2418" s="271"/>
      <c r="X2418" s="271">
        <f t="shared" ca="1" si="274"/>
        <v>0</v>
      </c>
      <c r="Y2418" s="271"/>
      <c r="Z2418" s="271"/>
      <c r="AB2418" s="273" t="str">
        <f t="shared" si="275"/>
        <v/>
      </c>
    </row>
    <row r="2419" spans="1:28" s="272" customFormat="1" ht="20">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273"/>
        <v/>
      </c>
      <c r="T2419" s="222" t="str">
        <f ca="1">IF(B2419="","",IF(ISERROR(MATCH($J2419,SorP!$B$1:$B$6230,0)),"",INDIRECT("'SorP'!$A$"&amp;MATCH($J2419,SorP!$B$1:$B$6230,0))))</f>
        <v/>
      </c>
      <c r="U2419" s="238"/>
      <c r="V2419" s="270" t="e">
        <f>IF(C2419="",NA(),MATCH($B2419&amp;$C2419,'Smelter Look-up'!$J:$J,0))</f>
        <v>#N/A</v>
      </c>
      <c r="W2419" s="271"/>
      <c r="X2419" s="271">
        <f t="shared" ca="1" si="274"/>
        <v>0</v>
      </c>
      <c r="Y2419" s="271"/>
      <c r="Z2419" s="271"/>
      <c r="AB2419" s="273" t="str">
        <f t="shared" si="275"/>
        <v/>
      </c>
    </row>
    <row r="2420" spans="1:28" s="272" customFormat="1" ht="20">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273"/>
        <v/>
      </c>
      <c r="T2420" s="222" t="str">
        <f ca="1">IF(B2420="","",IF(ISERROR(MATCH($J2420,SorP!$B$1:$B$6230,0)),"",INDIRECT("'SorP'!$A$"&amp;MATCH($J2420,SorP!$B$1:$B$6230,0))))</f>
        <v/>
      </c>
      <c r="U2420" s="238"/>
      <c r="V2420" s="270" t="e">
        <f>IF(C2420="",NA(),MATCH($B2420&amp;$C2420,'Smelter Look-up'!$J:$J,0))</f>
        <v>#N/A</v>
      </c>
      <c r="W2420" s="271"/>
      <c r="X2420" s="271">
        <f t="shared" ca="1" si="274"/>
        <v>0</v>
      </c>
      <c r="Y2420" s="271"/>
      <c r="Z2420" s="271"/>
      <c r="AB2420" s="273" t="str">
        <f t="shared" si="275"/>
        <v/>
      </c>
    </row>
    <row r="2421" spans="1:28" s="272" customFormat="1" ht="20">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273"/>
        <v/>
      </c>
      <c r="T2421" s="222" t="str">
        <f ca="1">IF(B2421="","",IF(ISERROR(MATCH($J2421,SorP!$B$1:$B$6230,0)),"",INDIRECT("'SorP'!$A$"&amp;MATCH($J2421,SorP!$B$1:$B$6230,0))))</f>
        <v/>
      </c>
      <c r="U2421" s="238"/>
      <c r="V2421" s="270" t="e">
        <f>IF(C2421="",NA(),MATCH($B2421&amp;$C2421,'Smelter Look-up'!$J:$J,0))</f>
        <v>#N/A</v>
      </c>
      <c r="W2421" s="271"/>
      <c r="X2421" s="271">
        <f t="shared" ca="1" si="274"/>
        <v>0</v>
      </c>
      <c r="Y2421" s="271"/>
      <c r="Z2421" s="271"/>
      <c r="AB2421" s="273" t="str">
        <f t="shared" si="275"/>
        <v/>
      </c>
    </row>
    <row r="2422" spans="1:28" s="272" customFormat="1" ht="20">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273"/>
        <v/>
      </c>
      <c r="T2422" s="222" t="str">
        <f ca="1">IF(B2422="","",IF(ISERROR(MATCH($J2422,SorP!$B$1:$B$6230,0)),"",INDIRECT("'SorP'!$A$"&amp;MATCH($J2422,SorP!$B$1:$B$6230,0))))</f>
        <v/>
      </c>
      <c r="U2422" s="238"/>
      <c r="V2422" s="270" t="e">
        <f>IF(C2422="",NA(),MATCH($B2422&amp;$C2422,'Smelter Look-up'!$J:$J,0))</f>
        <v>#N/A</v>
      </c>
      <c r="W2422" s="271"/>
      <c r="X2422" s="271">
        <f t="shared" ca="1" si="274"/>
        <v>0</v>
      </c>
      <c r="Y2422" s="271"/>
      <c r="Z2422" s="271"/>
      <c r="AB2422" s="273" t="str">
        <f t="shared" si="275"/>
        <v/>
      </c>
    </row>
    <row r="2423" spans="1:28" s="272" customFormat="1" ht="20">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273"/>
        <v/>
      </c>
      <c r="T2423" s="222" t="str">
        <f ca="1">IF(B2423="","",IF(ISERROR(MATCH($J2423,SorP!$B$1:$B$6230,0)),"",INDIRECT("'SorP'!$A$"&amp;MATCH($J2423,SorP!$B$1:$B$6230,0))))</f>
        <v/>
      </c>
      <c r="U2423" s="238"/>
      <c r="V2423" s="270" t="e">
        <f>IF(C2423="",NA(),MATCH($B2423&amp;$C2423,'Smelter Look-up'!$J:$J,0))</f>
        <v>#N/A</v>
      </c>
      <c r="W2423" s="271"/>
      <c r="X2423" s="271">
        <f t="shared" ca="1" si="274"/>
        <v>0</v>
      </c>
      <c r="Y2423" s="271"/>
      <c r="Z2423" s="271"/>
      <c r="AB2423" s="273" t="str">
        <f t="shared" si="275"/>
        <v/>
      </c>
    </row>
    <row r="2424" spans="1:28" s="272" customFormat="1" ht="20">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273"/>
        <v/>
      </c>
      <c r="T2424" s="222" t="str">
        <f ca="1">IF(B2424="","",IF(ISERROR(MATCH($J2424,SorP!$B$1:$B$6230,0)),"",INDIRECT("'SorP'!$A$"&amp;MATCH($J2424,SorP!$B$1:$B$6230,0))))</f>
        <v/>
      </c>
      <c r="U2424" s="238"/>
      <c r="V2424" s="270" t="e">
        <f>IF(C2424="",NA(),MATCH($B2424&amp;$C2424,'Smelter Look-up'!$J:$J,0))</f>
        <v>#N/A</v>
      </c>
      <c r="W2424" s="271"/>
      <c r="X2424" s="271">
        <f t="shared" ca="1" si="274"/>
        <v>0</v>
      </c>
      <c r="Y2424" s="271"/>
      <c r="Z2424" s="271"/>
      <c r="AB2424" s="273" t="str">
        <f t="shared" si="275"/>
        <v/>
      </c>
    </row>
    <row r="2425" spans="1:28" s="272" customFormat="1" ht="20">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273"/>
        <v/>
      </c>
      <c r="T2425" s="222" t="str">
        <f ca="1">IF(B2425="","",IF(ISERROR(MATCH($J2425,SorP!$B$1:$B$6230,0)),"",INDIRECT("'SorP'!$A$"&amp;MATCH($J2425,SorP!$B$1:$B$6230,0))))</f>
        <v/>
      </c>
      <c r="U2425" s="238"/>
      <c r="V2425" s="270" t="e">
        <f>IF(C2425="",NA(),MATCH($B2425&amp;$C2425,'Smelter Look-up'!$J:$J,0))</f>
        <v>#N/A</v>
      </c>
      <c r="W2425" s="271"/>
      <c r="X2425" s="271">
        <f t="shared" ca="1" si="274"/>
        <v>0</v>
      </c>
      <c r="Y2425" s="271"/>
      <c r="Z2425" s="271"/>
      <c r="AB2425" s="273" t="str">
        <f t="shared" si="275"/>
        <v/>
      </c>
    </row>
    <row r="2426" spans="1:28" s="272" customFormat="1" ht="20">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ref="S2426" ca="1" si="276">IF(B2426="","",IF(ISERROR(MATCH($E2426,CL,0)),"Unknown",INDIRECT("'C'!$A$"&amp;MATCH($E2426,CL,0)+1)))</f>
        <v/>
      </c>
      <c r="T2426" s="222" t="str">
        <f ca="1">IF(B2426="","",IF(ISERROR(MATCH($J2426,SorP!$B$1:$B$6230,0)),"",INDIRECT("'SorP'!$A$"&amp;MATCH($J2426,SorP!$B$1:$B$6230,0))))</f>
        <v/>
      </c>
      <c r="U2426" s="238"/>
      <c r="V2426" s="270" t="e">
        <f>IF(C2426="",NA(),MATCH($B2426&amp;$C2426,'Smelter Look-up'!$J:$J,0))</f>
        <v>#N/A</v>
      </c>
      <c r="W2426" s="271"/>
      <c r="X2426" s="271">
        <f t="shared" ref="X2426" ca="1" si="277">IF(AND(C2426="Smelter not listed",OR(LEN(D2426)=0,LEN(E2426)=0)),1,0)</f>
        <v>0</v>
      </c>
      <c r="Y2426" s="271"/>
      <c r="Z2426" s="271"/>
      <c r="AB2426" s="273" t="str">
        <f t="shared" ref="AB2426" si="278">B2426&amp;C2426</f>
        <v/>
      </c>
    </row>
    <row r="2427" spans="1:28" s="272" customFormat="1" ht="20">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ref="S2427:S2458" ca="1" si="279">IF(B2427="","",IF(ISERROR(MATCH($E2427,CL,0)),"Unknown",INDIRECT("'C'!$A$"&amp;MATCH($E2427,CL,0)+1)))</f>
        <v/>
      </c>
      <c r="T2427" s="222" t="str">
        <f ca="1">IF(B2427="","",IF(ISERROR(MATCH($J2427,SorP!$B$1:$B$6230,0)),"",INDIRECT("'SorP'!$A$"&amp;MATCH($J2427,SorP!$B$1:$B$6230,0))))</f>
        <v/>
      </c>
      <c r="U2427" s="238"/>
      <c r="V2427" s="270" t="e">
        <f>IF(C2427="",NA(),MATCH($B2427&amp;$C2427,'Smelter Look-up'!$J:$J,0))</f>
        <v>#N/A</v>
      </c>
      <c r="W2427" s="271"/>
      <c r="X2427" s="271">
        <f t="shared" ref="X2427:X2458" ca="1" si="280">IF(AND(C2427="Smelter not listed",OR(LEN(D2427)=0,LEN(E2427)=0)),1,0)</f>
        <v>0</v>
      </c>
      <c r="Y2427" s="271"/>
      <c r="Z2427" s="271"/>
      <c r="AB2427" s="273" t="str">
        <f t="shared" ref="AB2427:AB2458" si="281">B2427&amp;C2427</f>
        <v/>
      </c>
    </row>
    <row r="2428" spans="1:28" s="272" customFormat="1" ht="20">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ca="1" si="279"/>
        <v/>
      </c>
      <c r="T2428" s="222" t="str">
        <f ca="1">IF(B2428="","",IF(ISERROR(MATCH($J2428,SorP!$B$1:$B$6230,0)),"",INDIRECT("'SorP'!$A$"&amp;MATCH($J2428,SorP!$B$1:$B$6230,0))))</f>
        <v/>
      </c>
      <c r="U2428" s="238"/>
      <c r="V2428" s="270" t="e">
        <f>IF(C2428="",NA(),MATCH($B2428&amp;$C2428,'Smelter Look-up'!$J:$J,0))</f>
        <v>#N/A</v>
      </c>
      <c r="W2428" s="271"/>
      <c r="X2428" s="271">
        <f t="shared" ca="1" si="280"/>
        <v>0</v>
      </c>
      <c r="Y2428" s="271"/>
      <c r="Z2428" s="271"/>
      <c r="AB2428" s="273" t="str">
        <f t="shared" si="281"/>
        <v/>
      </c>
    </row>
    <row r="2429" spans="1:28" s="272" customFormat="1" ht="20">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279"/>
        <v/>
      </c>
      <c r="T2429" s="222" t="str">
        <f ca="1">IF(B2429="","",IF(ISERROR(MATCH($J2429,SorP!$B$1:$B$6230,0)),"",INDIRECT("'SorP'!$A$"&amp;MATCH($J2429,SorP!$B$1:$B$6230,0))))</f>
        <v/>
      </c>
      <c r="U2429" s="238"/>
      <c r="V2429" s="270" t="e">
        <f>IF(C2429="",NA(),MATCH($B2429&amp;$C2429,'Smelter Look-up'!$J:$J,0))</f>
        <v>#N/A</v>
      </c>
      <c r="W2429" s="271"/>
      <c r="X2429" s="271">
        <f t="shared" ca="1" si="280"/>
        <v>0</v>
      </c>
      <c r="Y2429" s="271"/>
      <c r="Z2429" s="271"/>
      <c r="AB2429" s="273" t="str">
        <f t="shared" si="281"/>
        <v/>
      </c>
    </row>
    <row r="2430" spans="1:28" s="272" customFormat="1" ht="20">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279"/>
        <v/>
      </c>
      <c r="T2430" s="222" t="str">
        <f ca="1">IF(B2430="","",IF(ISERROR(MATCH($J2430,SorP!$B$1:$B$6230,0)),"",INDIRECT("'SorP'!$A$"&amp;MATCH($J2430,SorP!$B$1:$B$6230,0))))</f>
        <v/>
      </c>
      <c r="U2430" s="238"/>
      <c r="V2430" s="270" t="e">
        <f>IF(C2430="",NA(),MATCH($B2430&amp;$C2430,'Smelter Look-up'!$J:$J,0))</f>
        <v>#N/A</v>
      </c>
      <c r="W2430" s="271"/>
      <c r="X2430" s="271">
        <f t="shared" ca="1" si="280"/>
        <v>0</v>
      </c>
      <c r="Y2430" s="271"/>
      <c r="Z2430" s="271"/>
      <c r="AB2430" s="273" t="str">
        <f t="shared" si="281"/>
        <v/>
      </c>
    </row>
    <row r="2431" spans="1:28" s="272" customFormat="1" ht="20">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279"/>
        <v/>
      </c>
      <c r="T2431" s="222" t="str">
        <f ca="1">IF(B2431="","",IF(ISERROR(MATCH($J2431,SorP!$B$1:$B$6230,0)),"",INDIRECT("'SorP'!$A$"&amp;MATCH($J2431,SorP!$B$1:$B$6230,0))))</f>
        <v/>
      </c>
      <c r="U2431" s="238"/>
      <c r="V2431" s="270" t="e">
        <f>IF(C2431="",NA(),MATCH($B2431&amp;$C2431,'Smelter Look-up'!$J:$J,0))</f>
        <v>#N/A</v>
      </c>
      <c r="W2431" s="271"/>
      <c r="X2431" s="271">
        <f t="shared" ca="1" si="280"/>
        <v>0</v>
      </c>
      <c r="Y2431" s="271"/>
      <c r="Z2431" s="271"/>
      <c r="AB2431" s="273" t="str">
        <f t="shared" si="281"/>
        <v/>
      </c>
    </row>
    <row r="2432" spans="1:28" s="272" customFormat="1" ht="20">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279"/>
        <v/>
      </c>
      <c r="T2432" s="222" t="str">
        <f ca="1">IF(B2432="","",IF(ISERROR(MATCH($J2432,SorP!$B$1:$B$6230,0)),"",INDIRECT("'SorP'!$A$"&amp;MATCH($J2432,SorP!$B$1:$B$6230,0))))</f>
        <v/>
      </c>
      <c r="U2432" s="238"/>
      <c r="V2432" s="270" t="e">
        <f>IF(C2432="",NA(),MATCH($B2432&amp;$C2432,'Smelter Look-up'!$J:$J,0))</f>
        <v>#N/A</v>
      </c>
      <c r="W2432" s="271"/>
      <c r="X2432" s="271">
        <f t="shared" ca="1" si="280"/>
        <v>0</v>
      </c>
      <c r="Y2432" s="271"/>
      <c r="Z2432" s="271"/>
      <c r="AB2432" s="273" t="str">
        <f t="shared" si="281"/>
        <v/>
      </c>
    </row>
    <row r="2433" spans="1:28" s="272" customFormat="1" ht="20">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279"/>
        <v/>
      </c>
      <c r="T2433" s="222" t="str">
        <f ca="1">IF(B2433="","",IF(ISERROR(MATCH($J2433,SorP!$B$1:$B$6230,0)),"",INDIRECT("'SorP'!$A$"&amp;MATCH($J2433,SorP!$B$1:$B$6230,0))))</f>
        <v/>
      </c>
      <c r="U2433" s="238"/>
      <c r="V2433" s="270" t="e">
        <f>IF(C2433="",NA(),MATCH($B2433&amp;$C2433,'Smelter Look-up'!$J:$J,0))</f>
        <v>#N/A</v>
      </c>
      <c r="W2433" s="271"/>
      <c r="X2433" s="271">
        <f t="shared" ca="1" si="280"/>
        <v>0</v>
      </c>
      <c r="Y2433" s="271"/>
      <c r="Z2433" s="271"/>
      <c r="AB2433" s="273" t="str">
        <f t="shared" si="281"/>
        <v/>
      </c>
    </row>
    <row r="2434" spans="1:28" s="272" customFormat="1" ht="20">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279"/>
        <v/>
      </c>
      <c r="T2434" s="222" t="str">
        <f ca="1">IF(B2434="","",IF(ISERROR(MATCH($J2434,SorP!$B$1:$B$6230,0)),"",INDIRECT("'SorP'!$A$"&amp;MATCH($J2434,SorP!$B$1:$B$6230,0))))</f>
        <v/>
      </c>
      <c r="U2434" s="238"/>
      <c r="V2434" s="270" t="e">
        <f>IF(C2434="",NA(),MATCH($B2434&amp;$C2434,'Smelter Look-up'!$J:$J,0))</f>
        <v>#N/A</v>
      </c>
      <c r="W2434" s="271"/>
      <c r="X2434" s="271">
        <f t="shared" ca="1" si="280"/>
        <v>0</v>
      </c>
      <c r="Y2434" s="271"/>
      <c r="Z2434" s="271"/>
      <c r="AB2434" s="273" t="str">
        <f t="shared" si="281"/>
        <v/>
      </c>
    </row>
    <row r="2435" spans="1:28" s="272" customFormat="1" ht="20">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279"/>
        <v/>
      </c>
      <c r="T2435" s="222" t="str">
        <f ca="1">IF(B2435="","",IF(ISERROR(MATCH($J2435,SorP!$B$1:$B$6230,0)),"",INDIRECT("'SorP'!$A$"&amp;MATCH($J2435,SorP!$B$1:$B$6230,0))))</f>
        <v/>
      </c>
      <c r="U2435" s="238"/>
      <c r="V2435" s="270" t="e">
        <f>IF(C2435="",NA(),MATCH($B2435&amp;$C2435,'Smelter Look-up'!$J:$J,0))</f>
        <v>#N/A</v>
      </c>
      <c r="W2435" s="271"/>
      <c r="X2435" s="271">
        <f t="shared" ca="1" si="280"/>
        <v>0</v>
      </c>
      <c r="Y2435" s="271"/>
      <c r="Z2435" s="271"/>
      <c r="AB2435" s="273" t="str">
        <f t="shared" si="281"/>
        <v/>
      </c>
    </row>
    <row r="2436" spans="1:28" s="272" customFormat="1" ht="20">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279"/>
        <v/>
      </c>
      <c r="T2436" s="222" t="str">
        <f ca="1">IF(B2436="","",IF(ISERROR(MATCH($J2436,SorP!$B$1:$B$6230,0)),"",INDIRECT("'SorP'!$A$"&amp;MATCH($J2436,SorP!$B$1:$B$6230,0))))</f>
        <v/>
      </c>
      <c r="U2436" s="238"/>
      <c r="V2436" s="270" t="e">
        <f>IF(C2436="",NA(),MATCH($B2436&amp;$C2436,'Smelter Look-up'!$J:$J,0))</f>
        <v>#N/A</v>
      </c>
      <c r="W2436" s="271"/>
      <c r="X2436" s="271">
        <f t="shared" ca="1" si="280"/>
        <v>0</v>
      </c>
      <c r="Y2436" s="271"/>
      <c r="Z2436" s="271"/>
      <c r="AB2436" s="273" t="str">
        <f t="shared" si="281"/>
        <v/>
      </c>
    </row>
    <row r="2437" spans="1:28" s="272" customFormat="1" ht="20">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279"/>
        <v/>
      </c>
      <c r="T2437" s="222" t="str">
        <f ca="1">IF(B2437="","",IF(ISERROR(MATCH($J2437,SorP!$B$1:$B$6230,0)),"",INDIRECT("'SorP'!$A$"&amp;MATCH($J2437,SorP!$B$1:$B$6230,0))))</f>
        <v/>
      </c>
      <c r="U2437" s="238"/>
      <c r="V2437" s="270" t="e">
        <f>IF(C2437="",NA(),MATCH($B2437&amp;$C2437,'Smelter Look-up'!$J:$J,0))</f>
        <v>#N/A</v>
      </c>
      <c r="W2437" s="271"/>
      <c r="X2437" s="271">
        <f t="shared" ca="1" si="280"/>
        <v>0</v>
      </c>
      <c r="Y2437" s="271"/>
      <c r="Z2437" s="271"/>
      <c r="AB2437" s="273" t="str">
        <f t="shared" si="281"/>
        <v/>
      </c>
    </row>
    <row r="2438" spans="1:28" s="272" customFormat="1" ht="20">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279"/>
        <v/>
      </c>
      <c r="T2438" s="222" t="str">
        <f ca="1">IF(B2438="","",IF(ISERROR(MATCH($J2438,SorP!$B$1:$B$6230,0)),"",INDIRECT("'SorP'!$A$"&amp;MATCH($J2438,SorP!$B$1:$B$6230,0))))</f>
        <v/>
      </c>
      <c r="U2438" s="238"/>
      <c r="V2438" s="270" t="e">
        <f>IF(C2438="",NA(),MATCH($B2438&amp;$C2438,'Smelter Look-up'!$J:$J,0))</f>
        <v>#N/A</v>
      </c>
      <c r="W2438" s="271"/>
      <c r="X2438" s="271">
        <f t="shared" ca="1" si="280"/>
        <v>0</v>
      </c>
      <c r="Y2438" s="271"/>
      <c r="Z2438" s="271"/>
      <c r="AB2438" s="273" t="str">
        <f t="shared" si="281"/>
        <v/>
      </c>
    </row>
    <row r="2439" spans="1:28" s="272" customFormat="1" ht="20">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279"/>
        <v/>
      </c>
      <c r="T2439" s="222" t="str">
        <f ca="1">IF(B2439="","",IF(ISERROR(MATCH($J2439,SorP!$B$1:$B$6230,0)),"",INDIRECT("'SorP'!$A$"&amp;MATCH($J2439,SorP!$B$1:$B$6230,0))))</f>
        <v/>
      </c>
      <c r="U2439" s="238"/>
      <c r="V2439" s="270" t="e">
        <f>IF(C2439="",NA(),MATCH($B2439&amp;$C2439,'Smelter Look-up'!$J:$J,0))</f>
        <v>#N/A</v>
      </c>
      <c r="W2439" s="271"/>
      <c r="X2439" s="271">
        <f t="shared" ca="1" si="280"/>
        <v>0</v>
      </c>
      <c r="Y2439" s="271"/>
      <c r="Z2439" s="271"/>
      <c r="AB2439" s="273" t="str">
        <f t="shared" si="281"/>
        <v/>
      </c>
    </row>
    <row r="2440" spans="1:28" s="272" customFormat="1" ht="20">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279"/>
        <v/>
      </c>
      <c r="T2440" s="222" t="str">
        <f ca="1">IF(B2440="","",IF(ISERROR(MATCH($J2440,SorP!$B$1:$B$6230,0)),"",INDIRECT("'SorP'!$A$"&amp;MATCH($J2440,SorP!$B$1:$B$6230,0))))</f>
        <v/>
      </c>
      <c r="U2440" s="238"/>
      <c r="V2440" s="270" t="e">
        <f>IF(C2440="",NA(),MATCH($B2440&amp;$C2440,'Smelter Look-up'!$J:$J,0))</f>
        <v>#N/A</v>
      </c>
      <c r="W2440" s="271"/>
      <c r="X2440" s="271">
        <f t="shared" ca="1" si="280"/>
        <v>0</v>
      </c>
      <c r="Y2440" s="271"/>
      <c r="Z2440" s="271"/>
      <c r="AB2440" s="273" t="str">
        <f t="shared" si="281"/>
        <v/>
      </c>
    </row>
    <row r="2441" spans="1:28" s="272" customFormat="1" ht="20">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279"/>
        <v/>
      </c>
      <c r="T2441" s="222" t="str">
        <f ca="1">IF(B2441="","",IF(ISERROR(MATCH($J2441,SorP!$B$1:$B$6230,0)),"",INDIRECT("'SorP'!$A$"&amp;MATCH($J2441,SorP!$B$1:$B$6230,0))))</f>
        <v/>
      </c>
      <c r="U2441" s="238"/>
      <c r="V2441" s="270" t="e">
        <f>IF(C2441="",NA(),MATCH($B2441&amp;$C2441,'Smelter Look-up'!$J:$J,0))</f>
        <v>#N/A</v>
      </c>
      <c r="W2441" s="271"/>
      <c r="X2441" s="271">
        <f t="shared" ca="1" si="280"/>
        <v>0</v>
      </c>
      <c r="Y2441" s="271"/>
      <c r="Z2441" s="271"/>
      <c r="AB2441" s="273" t="str">
        <f t="shared" si="281"/>
        <v/>
      </c>
    </row>
    <row r="2442" spans="1:28" s="272" customFormat="1" ht="20">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279"/>
        <v/>
      </c>
      <c r="T2442" s="222" t="str">
        <f ca="1">IF(B2442="","",IF(ISERROR(MATCH($J2442,SorP!$B$1:$B$6230,0)),"",INDIRECT("'SorP'!$A$"&amp;MATCH($J2442,SorP!$B$1:$B$6230,0))))</f>
        <v/>
      </c>
      <c r="U2442" s="238"/>
      <c r="V2442" s="270" t="e">
        <f>IF(C2442="",NA(),MATCH($B2442&amp;$C2442,'Smelter Look-up'!$J:$J,0))</f>
        <v>#N/A</v>
      </c>
      <c r="W2442" s="271"/>
      <c r="X2442" s="271">
        <f t="shared" ca="1" si="280"/>
        <v>0</v>
      </c>
      <c r="Y2442" s="271"/>
      <c r="Z2442" s="271"/>
      <c r="AB2442" s="273" t="str">
        <f t="shared" si="281"/>
        <v/>
      </c>
    </row>
    <row r="2443" spans="1:28" s="272" customFormat="1" ht="20">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279"/>
        <v/>
      </c>
      <c r="T2443" s="222" t="str">
        <f ca="1">IF(B2443="","",IF(ISERROR(MATCH($J2443,SorP!$B$1:$B$6230,0)),"",INDIRECT("'SorP'!$A$"&amp;MATCH($J2443,SorP!$B$1:$B$6230,0))))</f>
        <v/>
      </c>
      <c r="U2443" s="238"/>
      <c r="V2443" s="270" t="e">
        <f>IF(C2443="",NA(),MATCH($B2443&amp;$C2443,'Smelter Look-up'!$J:$J,0))</f>
        <v>#N/A</v>
      </c>
      <c r="W2443" s="271"/>
      <c r="X2443" s="271">
        <f t="shared" ca="1" si="280"/>
        <v>0</v>
      </c>
      <c r="Y2443" s="271"/>
      <c r="Z2443" s="271"/>
      <c r="AB2443" s="273" t="str">
        <f t="shared" si="281"/>
        <v/>
      </c>
    </row>
    <row r="2444" spans="1:28" s="272" customFormat="1" ht="20">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279"/>
        <v/>
      </c>
      <c r="T2444" s="222" t="str">
        <f ca="1">IF(B2444="","",IF(ISERROR(MATCH($J2444,SorP!$B$1:$B$6230,0)),"",INDIRECT("'SorP'!$A$"&amp;MATCH($J2444,SorP!$B$1:$B$6230,0))))</f>
        <v/>
      </c>
      <c r="U2444" s="238"/>
      <c r="V2444" s="270" t="e">
        <f>IF(C2444="",NA(),MATCH($B2444&amp;$C2444,'Smelter Look-up'!$J:$J,0))</f>
        <v>#N/A</v>
      </c>
      <c r="W2444" s="271"/>
      <c r="X2444" s="271">
        <f t="shared" ca="1" si="280"/>
        <v>0</v>
      </c>
      <c r="Y2444" s="271"/>
      <c r="Z2444" s="271"/>
      <c r="AB2444" s="273" t="str">
        <f t="shared" si="281"/>
        <v/>
      </c>
    </row>
    <row r="2445" spans="1:28" s="272" customFormat="1" ht="20">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279"/>
        <v/>
      </c>
      <c r="T2445" s="222" t="str">
        <f ca="1">IF(B2445="","",IF(ISERROR(MATCH($J2445,SorP!$B$1:$B$6230,0)),"",INDIRECT("'SorP'!$A$"&amp;MATCH($J2445,SorP!$B$1:$B$6230,0))))</f>
        <v/>
      </c>
      <c r="U2445" s="238"/>
      <c r="V2445" s="270" t="e">
        <f>IF(C2445="",NA(),MATCH($B2445&amp;$C2445,'Smelter Look-up'!$J:$J,0))</f>
        <v>#N/A</v>
      </c>
      <c r="W2445" s="271"/>
      <c r="X2445" s="271">
        <f t="shared" ca="1" si="280"/>
        <v>0</v>
      </c>
      <c r="Y2445" s="271"/>
      <c r="Z2445" s="271"/>
      <c r="AB2445" s="273" t="str">
        <f t="shared" si="281"/>
        <v/>
      </c>
    </row>
    <row r="2446" spans="1:28" s="272" customFormat="1" ht="20">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279"/>
        <v/>
      </c>
      <c r="T2446" s="222" t="str">
        <f ca="1">IF(B2446="","",IF(ISERROR(MATCH($J2446,SorP!$B$1:$B$6230,0)),"",INDIRECT("'SorP'!$A$"&amp;MATCH($J2446,SorP!$B$1:$B$6230,0))))</f>
        <v/>
      </c>
      <c r="U2446" s="238"/>
      <c r="V2446" s="270" t="e">
        <f>IF(C2446="",NA(),MATCH($B2446&amp;$C2446,'Smelter Look-up'!$J:$J,0))</f>
        <v>#N/A</v>
      </c>
      <c r="W2446" s="271"/>
      <c r="X2446" s="271">
        <f t="shared" ca="1" si="280"/>
        <v>0</v>
      </c>
      <c r="Y2446" s="271"/>
      <c r="Z2446" s="271"/>
      <c r="AB2446" s="273" t="str">
        <f t="shared" si="281"/>
        <v/>
      </c>
    </row>
    <row r="2447" spans="1:28" s="272" customFormat="1" ht="20">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279"/>
        <v/>
      </c>
      <c r="T2447" s="222" t="str">
        <f ca="1">IF(B2447="","",IF(ISERROR(MATCH($J2447,SorP!$B$1:$B$6230,0)),"",INDIRECT("'SorP'!$A$"&amp;MATCH($J2447,SorP!$B$1:$B$6230,0))))</f>
        <v/>
      </c>
      <c r="U2447" s="238"/>
      <c r="V2447" s="270" t="e">
        <f>IF(C2447="",NA(),MATCH($B2447&amp;$C2447,'Smelter Look-up'!$J:$J,0))</f>
        <v>#N/A</v>
      </c>
      <c r="W2447" s="271"/>
      <c r="X2447" s="271">
        <f t="shared" ca="1" si="280"/>
        <v>0</v>
      </c>
      <c r="Y2447" s="271"/>
      <c r="Z2447" s="271"/>
      <c r="AB2447" s="273" t="str">
        <f t="shared" si="281"/>
        <v/>
      </c>
    </row>
    <row r="2448" spans="1:28" s="272" customFormat="1" ht="20">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279"/>
        <v/>
      </c>
      <c r="T2448" s="222" t="str">
        <f ca="1">IF(B2448="","",IF(ISERROR(MATCH($J2448,SorP!$B$1:$B$6230,0)),"",INDIRECT("'SorP'!$A$"&amp;MATCH($J2448,SorP!$B$1:$B$6230,0))))</f>
        <v/>
      </c>
      <c r="U2448" s="238"/>
      <c r="V2448" s="270" t="e">
        <f>IF(C2448="",NA(),MATCH($B2448&amp;$C2448,'Smelter Look-up'!$J:$J,0))</f>
        <v>#N/A</v>
      </c>
      <c r="W2448" s="271"/>
      <c r="X2448" s="271">
        <f t="shared" ca="1" si="280"/>
        <v>0</v>
      </c>
      <c r="Y2448" s="271"/>
      <c r="Z2448" s="271"/>
      <c r="AB2448" s="273" t="str">
        <f t="shared" si="281"/>
        <v/>
      </c>
    </row>
    <row r="2449" spans="1:28" s="272" customFormat="1" ht="20">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279"/>
        <v/>
      </c>
      <c r="T2449" s="222" t="str">
        <f ca="1">IF(B2449="","",IF(ISERROR(MATCH($J2449,SorP!$B$1:$B$6230,0)),"",INDIRECT("'SorP'!$A$"&amp;MATCH($J2449,SorP!$B$1:$B$6230,0))))</f>
        <v/>
      </c>
      <c r="U2449" s="238"/>
      <c r="V2449" s="270" t="e">
        <f>IF(C2449="",NA(),MATCH($B2449&amp;$C2449,'Smelter Look-up'!$J:$J,0))</f>
        <v>#N/A</v>
      </c>
      <c r="W2449" s="271"/>
      <c r="X2449" s="271">
        <f t="shared" ca="1" si="280"/>
        <v>0</v>
      </c>
      <c r="Y2449" s="271"/>
      <c r="Z2449" s="271"/>
      <c r="AB2449" s="273" t="str">
        <f t="shared" si="281"/>
        <v/>
      </c>
    </row>
    <row r="2450" spans="1:28" s="272" customFormat="1" ht="20">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279"/>
        <v/>
      </c>
      <c r="T2450" s="222" t="str">
        <f ca="1">IF(B2450="","",IF(ISERROR(MATCH($J2450,SorP!$B$1:$B$6230,0)),"",INDIRECT("'SorP'!$A$"&amp;MATCH($J2450,SorP!$B$1:$B$6230,0))))</f>
        <v/>
      </c>
      <c r="U2450" s="238"/>
      <c r="V2450" s="270" t="e">
        <f>IF(C2450="",NA(),MATCH($B2450&amp;$C2450,'Smelter Look-up'!$J:$J,0))</f>
        <v>#N/A</v>
      </c>
      <c r="W2450" s="271"/>
      <c r="X2450" s="271">
        <f t="shared" ca="1" si="280"/>
        <v>0</v>
      </c>
      <c r="Y2450" s="271"/>
      <c r="Z2450" s="271"/>
      <c r="AB2450" s="273" t="str">
        <f t="shared" si="281"/>
        <v/>
      </c>
    </row>
    <row r="2451" spans="1:28" s="272" customFormat="1" ht="20">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279"/>
        <v/>
      </c>
      <c r="T2451" s="222" t="str">
        <f ca="1">IF(B2451="","",IF(ISERROR(MATCH($J2451,SorP!$B$1:$B$6230,0)),"",INDIRECT("'SorP'!$A$"&amp;MATCH($J2451,SorP!$B$1:$B$6230,0))))</f>
        <v/>
      </c>
      <c r="U2451" s="238"/>
      <c r="V2451" s="270" t="e">
        <f>IF(C2451="",NA(),MATCH($B2451&amp;$C2451,'Smelter Look-up'!$J:$J,0))</f>
        <v>#N/A</v>
      </c>
      <c r="W2451" s="271"/>
      <c r="X2451" s="271">
        <f t="shared" ca="1" si="280"/>
        <v>0</v>
      </c>
      <c r="Y2451" s="271"/>
      <c r="Z2451" s="271"/>
      <c r="AB2451" s="273" t="str">
        <f t="shared" si="281"/>
        <v/>
      </c>
    </row>
    <row r="2452" spans="1:28" s="272" customFormat="1" ht="20">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279"/>
        <v/>
      </c>
      <c r="T2452" s="222" t="str">
        <f ca="1">IF(B2452="","",IF(ISERROR(MATCH($J2452,SorP!$B$1:$B$6230,0)),"",INDIRECT("'SorP'!$A$"&amp;MATCH($J2452,SorP!$B$1:$B$6230,0))))</f>
        <v/>
      </c>
      <c r="U2452" s="238"/>
      <c r="V2452" s="270" t="e">
        <f>IF(C2452="",NA(),MATCH($B2452&amp;$C2452,'Smelter Look-up'!$J:$J,0))</f>
        <v>#N/A</v>
      </c>
      <c r="W2452" s="271"/>
      <c r="X2452" s="271">
        <f t="shared" ca="1" si="280"/>
        <v>0</v>
      </c>
      <c r="Y2452" s="271"/>
      <c r="Z2452" s="271"/>
      <c r="AB2452" s="273" t="str">
        <f t="shared" si="281"/>
        <v/>
      </c>
    </row>
    <row r="2453" spans="1:28" s="272" customFormat="1" ht="20">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279"/>
        <v/>
      </c>
      <c r="T2453" s="222" t="str">
        <f ca="1">IF(B2453="","",IF(ISERROR(MATCH($J2453,SorP!$B$1:$B$6230,0)),"",INDIRECT("'SorP'!$A$"&amp;MATCH($J2453,SorP!$B$1:$B$6230,0))))</f>
        <v/>
      </c>
      <c r="U2453" s="238"/>
      <c r="V2453" s="270" t="e">
        <f>IF(C2453="",NA(),MATCH($B2453&amp;$C2453,'Smelter Look-up'!$J:$J,0))</f>
        <v>#N/A</v>
      </c>
      <c r="W2453" s="271"/>
      <c r="X2453" s="271">
        <f t="shared" ca="1" si="280"/>
        <v>0</v>
      </c>
      <c r="Y2453" s="271"/>
      <c r="Z2453" s="271"/>
      <c r="AB2453" s="273" t="str">
        <f t="shared" si="281"/>
        <v/>
      </c>
    </row>
    <row r="2454" spans="1:28" s="272" customFormat="1" ht="20">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279"/>
        <v/>
      </c>
      <c r="T2454" s="222" t="str">
        <f ca="1">IF(B2454="","",IF(ISERROR(MATCH($J2454,SorP!$B$1:$B$6230,0)),"",INDIRECT("'SorP'!$A$"&amp;MATCH($J2454,SorP!$B$1:$B$6230,0))))</f>
        <v/>
      </c>
      <c r="U2454" s="238"/>
      <c r="V2454" s="270" t="e">
        <f>IF(C2454="",NA(),MATCH($B2454&amp;$C2454,'Smelter Look-up'!$J:$J,0))</f>
        <v>#N/A</v>
      </c>
      <c r="W2454" s="271"/>
      <c r="X2454" s="271">
        <f t="shared" ca="1" si="280"/>
        <v>0</v>
      </c>
      <c r="Y2454" s="271"/>
      <c r="Z2454" s="271"/>
      <c r="AB2454" s="273" t="str">
        <f t="shared" si="281"/>
        <v/>
      </c>
    </row>
    <row r="2455" spans="1:28" s="272" customFormat="1" ht="20">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279"/>
        <v/>
      </c>
      <c r="T2455" s="222" t="str">
        <f ca="1">IF(B2455="","",IF(ISERROR(MATCH($J2455,SorP!$B$1:$B$6230,0)),"",INDIRECT("'SorP'!$A$"&amp;MATCH($J2455,SorP!$B$1:$B$6230,0))))</f>
        <v/>
      </c>
      <c r="U2455" s="238"/>
      <c r="V2455" s="270" t="e">
        <f>IF(C2455="",NA(),MATCH($B2455&amp;$C2455,'Smelter Look-up'!$J:$J,0))</f>
        <v>#N/A</v>
      </c>
      <c r="W2455" s="271"/>
      <c r="X2455" s="271">
        <f t="shared" ca="1" si="280"/>
        <v>0</v>
      </c>
      <c r="Y2455" s="271"/>
      <c r="Z2455" s="271"/>
      <c r="AB2455" s="273" t="str">
        <f t="shared" si="281"/>
        <v/>
      </c>
    </row>
    <row r="2456" spans="1:28" s="272" customFormat="1" ht="20">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279"/>
        <v/>
      </c>
      <c r="T2456" s="222" t="str">
        <f ca="1">IF(B2456="","",IF(ISERROR(MATCH($J2456,SorP!$B$1:$B$6230,0)),"",INDIRECT("'SorP'!$A$"&amp;MATCH($J2456,SorP!$B$1:$B$6230,0))))</f>
        <v/>
      </c>
      <c r="U2456" s="238"/>
      <c r="V2456" s="270" t="e">
        <f>IF(C2456="",NA(),MATCH($B2456&amp;$C2456,'Smelter Look-up'!$J:$J,0))</f>
        <v>#N/A</v>
      </c>
      <c r="W2456" s="271"/>
      <c r="X2456" s="271">
        <f t="shared" ca="1" si="280"/>
        <v>0</v>
      </c>
      <c r="Y2456" s="271"/>
      <c r="Z2456" s="271"/>
      <c r="AB2456" s="273" t="str">
        <f t="shared" si="281"/>
        <v/>
      </c>
    </row>
    <row r="2457" spans="1:28" s="272" customFormat="1" ht="20">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279"/>
        <v/>
      </c>
      <c r="T2457" s="222" t="str">
        <f ca="1">IF(B2457="","",IF(ISERROR(MATCH($J2457,SorP!$B$1:$B$6230,0)),"",INDIRECT("'SorP'!$A$"&amp;MATCH($J2457,SorP!$B$1:$B$6230,0))))</f>
        <v/>
      </c>
      <c r="U2457" s="238"/>
      <c r="V2457" s="270" t="e">
        <f>IF(C2457="",NA(),MATCH($B2457&amp;$C2457,'Smelter Look-up'!$J:$J,0))</f>
        <v>#N/A</v>
      </c>
      <c r="W2457" s="271"/>
      <c r="X2457" s="271">
        <f t="shared" ca="1" si="280"/>
        <v>0</v>
      </c>
      <c r="Y2457" s="271"/>
      <c r="Z2457" s="271"/>
      <c r="AB2457" s="273" t="str">
        <f t="shared" si="281"/>
        <v/>
      </c>
    </row>
    <row r="2458" spans="1:28" s="272" customFormat="1" ht="20">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279"/>
        <v/>
      </c>
      <c r="T2458" s="222" t="str">
        <f ca="1">IF(B2458="","",IF(ISERROR(MATCH($J2458,SorP!$B$1:$B$6230,0)),"",INDIRECT("'SorP'!$A$"&amp;MATCH($J2458,SorP!$B$1:$B$6230,0))))</f>
        <v/>
      </c>
      <c r="U2458" s="238"/>
      <c r="V2458" s="270" t="e">
        <f>IF(C2458="",NA(),MATCH($B2458&amp;$C2458,'Smelter Look-up'!$J:$J,0))</f>
        <v>#N/A</v>
      </c>
      <c r="W2458" s="271"/>
      <c r="X2458" s="271">
        <f t="shared" ca="1" si="280"/>
        <v>0</v>
      </c>
      <c r="Y2458" s="271"/>
      <c r="Z2458" s="271"/>
      <c r="AB2458" s="273" t="str">
        <f t="shared" si="281"/>
        <v/>
      </c>
    </row>
    <row r="2459" spans="1:28" s="272" customFormat="1" ht="20">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ref="S2459:S2489" ca="1" si="282">IF(B2459="","",IF(ISERROR(MATCH($E2459,CL,0)),"Unknown",INDIRECT("'C'!$A$"&amp;MATCH($E2459,CL,0)+1)))</f>
        <v/>
      </c>
      <c r="T2459" s="222" t="str">
        <f ca="1">IF(B2459="","",IF(ISERROR(MATCH($J2459,SorP!$B$1:$B$6230,0)),"",INDIRECT("'SorP'!$A$"&amp;MATCH($J2459,SorP!$B$1:$B$6230,0))))</f>
        <v/>
      </c>
      <c r="U2459" s="238"/>
      <c r="V2459" s="270" t="e">
        <f>IF(C2459="",NA(),MATCH($B2459&amp;$C2459,'Smelter Look-up'!$J:$J,0))</f>
        <v>#N/A</v>
      </c>
      <c r="W2459" s="271"/>
      <c r="X2459" s="271">
        <f t="shared" ref="X2459:X2491" ca="1" si="283">IF(AND(C2459="Smelter not listed",OR(LEN(D2459)=0,LEN(E2459)=0)),1,0)</f>
        <v>0</v>
      </c>
      <c r="Y2459" s="271"/>
      <c r="Z2459" s="271"/>
      <c r="AB2459" s="273" t="str">
        <f t="shared" ref="AB2459:AB2489" si="284">B2459&amp;C2459</f>
        <v/>
      </c>
    </row>
    <row r="2460" spans="1:28" s="272" customFormat="1" ht="20">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ca="1" si="282"/>
        <v/>
      </c>
      <c r="T2460" s="222" t="str">
        <f ca="1">IF(B2460="","",IF(ISERROR(MATCH($J2460,SorP!$B$1:$B$6230,0)),"",INDIRECT("'SorP'!$A$"&amp;MATCH($J2460,SorP!$B$1:$B$6230,0))))</f>
        <v/>
      </c>
      <c r="U2460" s="238"/>
      <c r="V2460" s="270" t="e">
        <f>IF(C2460="",NA(),MATCH($B2460&amp;$C2460,'Smelter Look-up'!$J:$J,0))</f>
        <v>#N/A</v>
      </c>
      <c r="W2460" s="271"/>
      <c r="X2460" s="271">
        <f t="shared" ca="1" si="283"/>
        <v>0</v>
      </c>
      <c r="Y2460" s="271"/>
      <c r="Z2460" s="271"/>
      <c r="AB2460" s="273" t="str">
        <f t="shared" si="284"/>
        <v/>
      </c>
    </row>
    <row r="2461" spans="1:28" s="272" customFormat="1" ht="20">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282"/>
        <v/>
      </c>
      <c r="T2461" s="222" t="str">
        <f ca="1">IF(B2461="","",IF(ISERROR(MATCH($J2461,SorP!$B$1:$B$6230,0)),"",INDIRECT("'SorP'!$A$"&amp;MATCH($J2461,SorP!$B$1:$B$6230,0))))</f>
        <v/>
      </c>
      <c r="U2461" s="238"/>
      <c r="V2461" s="270" t="e">
        <f>IF(C2461="",NA(),MATCH($B2461&amp;$C2461,'Smelter Look-up'!$J:$J,0))</f>
        <v>#N/A</v>
      </c>
      <c r="W2461" s="271"/>
      <c r="X2461" s="271">
        <f t="shared" ca="1" si="283"/>
        <v>0</v>
      </c>
      <c r="Y2461" s="271"/>
      <c r="Z2461" s="271"/>
      <c r="AB2461" s="273" t="str">
        <f t="shared" si="284"/>
        <v/>
      </c>
    </row>
    <row r="2462" spans="1:28" s="272" customFormat="1" ht="20">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282"/>
        <v/>
      </c>
      <c r="T2462" s="222" t="str">
        <f ca="1">IF(B2462="","",IF(ISERROR(MATCH($J2462,SorP!$B$1:$B$6230,0)),"",INDIRECT("'SorP'!$A$"&amp;MATCH($J2462,SorP!$B$1:$B$6230,0))))</f>
        <v/>
      </c>
      <c r="U2462" s="238"/>
      <c r="V2462" s="270" t="e">
        <f>IF(C2462="",NA(),MATCH($B2462&amp;$C2462,'Smelter Look-up'!$J:$J,0))</f>
        <v>#N/A</v>
      </c>
      <c r="W2462" s="271"/>
      <c r="X2462" s="271">
        <f t="shared" ca="1" si="283"/>
        <v>0</v>
      </c>
      <c r="Y2462" s="271"/>
      <c r="Z2462" s="271"/>
      <c r="AB2462" s="273" t="str">
        <f t="shared" si="284"/>
        <v/>
      </c>
    </row>
    <row r="2463" spans="1:28" s="272" customFormat="1" ht="20">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282"/>
        <v/>
      </c>
      <c r="T2463" s="222" t="str">
        <f ca="1">IF(B2463="","",IF(ISERROR(MATCH($J2463,SorP!$B$1:$B$6230,0)),"",INDIRECT("'SorP'!$A$"&amp;MATCH($J2463,SorP!$B$1:$B$6230,0))))</f>
        <v/>
      </c>
      <c r="U2463" s="238"/>
      <c r="V2463" s="270" t="e">
        <f>IF(C2463="",NA(),MATCH($B2463&amp;$C2463,'Smelter Look-up'!$J:$J,0))</f>
        <v>#N/A</v>
      </c>
      <c r="W2463" s="271"/>
      <c r="X2463" s="271">
        <f t="shared" ca="1" si="283"/>
        <v>0</v>
      </c>
      <c r="Y2463" s="271"/>
      <c r="Z2463" s="271"/>
      <c r="AB2463" s="273" t="str">
        <f t="shared" si="284"/>
        <v/>
      </c>
    </row>
    <row r="2464" spans="1:28" s="272" customFormat="1" ht="20">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282"/>
        <v/>
      </c>
      <c r="T2464" s="222" t="str">
        <f ca="1">IF(B2464="","",IF(ISERROR(MATCH($J2464,SorP!$B$1:$B$6230,0)),"",INDIRECT("'SorP'!$A$"&amp;MATCH($J2464,SorP!$B$1:$B$6230,0))))</f>
        <v/>
      </c>
      <c r="U2464" s="238"/>
      <c r="V2464" s="270" t="e">
        <f>IF(C2464="",NA(),MATCH($B2464&amp;$C2464,'Smelter Look-up'!$J:$J,0))</f>
        <v>#N/A</v>
      </c>
      <c r="W2464" s="271"/>
      <c r="X2464" s="271">
        <f t="shared" ca="1" si="283"/>
        <v>0</v>
      </c>
      <c r="Y2464" s="271"/>
      <c r="Z2464" s="271"/>
      <c r="AB2464" s="273" t="str">
        <f t="shared" si="284"/>
        <v/>
      </c>
    </row>
    <row r="2465" spans="1:28" s="272" customFormat="1" ht="20">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282"/>
        <v/>
      </c>
      <c r="T2465" s="222" t="str">
        <f ca="1">IF(B2465="","",IF(ISERROR(MATCH($J2465,SorP!$B$1:$B$6230,0)),"",INDIRECT("'SorP'!$A$"&amp;MATCH($J2465,SorP!$B$1:$B$6230,0))))</f>
        <v/>
      </c>
      <c r="U2465" s="238"/>
      <c r="V2465" s="270" t="e">
        <f>IF(C2465="",NA(),MATCH($B2465&amp;$C2465,'Smelter Look-up'!$J:$J,0))</f>
        <v>#N/A</v>
      </c>
      <c r="W2465" s="271"/>
      <c r="X2465" s="271">
        <f t="shared" ca="1" si="283"/>
        <v>0</v>
      </c>
      <c r="Y2465" s="271"/>
      <c r="Z2465" s="271"/>
      <c r="AB2465" s="273" t="str">
        <f t="shared" si="284"/>
        <v/>
      </c>
    </row>
    <row r="2466" spans="1:28" s="272" customFormat="1" ht="20">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282"/>
        <v/>
      </c>
      <c r="T2466" s="222" t="str">
        <f ca="1">IF(B2466="","",IF(ISERROR(MATCH($J2466,SorP!$B$1:$B$6230,0)),"",INDIRECT("'SorP'!$A$"&amp;MATCH($J2466,SorP!$B$1:$B$6230,0))))</f>
        <v/>
      </c>
      <c r="U2466" s="238"/>
      <c r="V2466" s="270" t="e">
        <f>IF(C2466="",NA(),MATCH($B2466&amp;$C2466,'Smelter Look-up'!$J:$J,0))</f>
        <v>#N/A</v>
      </c>
      <c r="W2466" s="271"/>
      <c r="X2466" s="271">
        <f t="shared" ca="1" si="283"/>
        <v>0</v>
      </c>
      <c r="Y2466" s="271"/>
      <c r="Z2466" s="271"/>
      <c r="AB2466" s="273" t="str">
        <f t="shared" si="284"/>
        <v/>
      </c>
    </row>
    <row r="2467" spans="1:28" s="272" customFormat="1" ht="20">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282"/>
        <v/>
      </c>
      <c r="T2467" s="222" t="str">
        <f ca="1">IF(B2467="","",IF(ISERROR(MATCH($J2467,SorP!$B$1:$B$6230,0)),"",INDIRECT("'SorP'!$A$"&amp;MATCH($J2467,SorP!$B$1:$B$6230,0))))</f>
        <v/>
      </c>
      <c r="U2467" s="238"/>
      <c r="V2467" s="270" t="e">
        <f>IF(C2467="",NA(),MATCH($B2467&amp;$C2467,'Smelter Look-up'!$J:$J,0))</f>
        <v>#N/A</v>
      </c>
      <c r="W2467" s="271"/>
      <c r="X2467" s="271">
        <f t="shared" ca="1" si="283"/>
        <v>0</v>
      </c>
      <c r="Y2467" s="271"/>
      <c r="Z2467" s="271"/>
      <c r="AB2467" s="273" t="str">
        <f t="shared" si="284"/>
        <v/>
      </c>
    </row>
    <row r="2468" spans="1:28" s="272" customFormat="1" ht="20">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282"/>
        <v/>
      </c>
      <c r="T2468" s="222" t="str">
        <f ca="1">IF(B2468="","",IF(ISERROR(MATCH($J2468,SorP!$B$1:$B$6230,0)),"",INDIRECT("'SorP'!$A$"&amp;MATCH($J2468,SorP!$B$1:$B$6230,0))))</f>
        <v/>
      </c>
      <c r="U2468" s="238"/>
      <c r="V2468" s="270" t="e">
        <f>IF(C2468="",NA(),MATCH($B2468&amp;$C2468,'Smelter Look-up'!$J:$J,0))</f>
        <v>#N/A</v>
      </c>
      <c r="W2468" s="271"/>
      <c r="X2468" s="271">
        <f t="shared" ca="1" si="283"/>
        <v>0</v>
      </c>
      <c r="Y2468" s="271"/>
      <c r="Z2468" s="271"/>
      <c r="AB2468" s="273" t="str">
        <f t="shared" si="284"/>
        <v/>
      </c>
    </row>
    <row r="2469" spans="1:28" s="272" customFormat="1" ht="20">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282"/>
        <v/>
      </c>
      <c r="T2469" s="222" t="str">
        <f ca="1">IF(B2469="","",IF(ISERROR(MATCH($J2469,SorP!$B$1:$B$6230,0)),"",INDIRECT("'SorP'!$A$"&amp;MATCH($J2469,SorP!$B$1:$B$6230,0))))</f>
        <v/>
      </c>
      <c r="U2469" s="238"/>
      <c r="V2469" s="270" t="e">
        <f>IF(C2469="",NA(),MATCH($B2469&amp;$C2469,'Smelter Look-up'!$J:$J,0))</f>
        <v>#N/A</v>
      </c>
      <c r="W2469" s="271"/>
      <c r="X2469" s="271">
        <f t="shared" ca="1" si="283"/>
        <v>0</v>
      </c>
      <c r="Y2469" s="271"/>
      <c r="Z2469" s="271"/>
      <c r="AB2469" s="273" t="str">
        <f t="shared" si="284"/>
        <v/>
      </c>
    </row>
    <row r="2470" spans="1:28" s="272" customFormat="1" ht="20">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282"/>
        <v/>
      </c>
      <c r="T2470" s="222" t="str">
        <f ca="1">IF(B2470="","",IF(ISERROR(MATCH($J2470,SorP!$B$1:$B$6230,0)),"",INDIRECT("'SorP'!$A$"&amp;MATCH($J2470,SorP!$B$1:$B$6230,0))))</f>
        <v/>
      </c>
      <c r="U2470" s="238"/>
      <c r="V2470" s="270" t="e">
        <f>IF(C2470="",NA(),MATCH($B2470&amp;$C2470,'Smelter Look-up'!$J:$J,0))</f>
        <v>#N/A</v>
      </c>
      <c r="W2470" s="271"/>
      <c r="X2470" s="271">
        <f t="shared" ca="1" si="283"/>
        <v>0</v>
      </c>
      <c r="Y2470" s="271"/>
      <c r="Z2470" s="271"/>
      <c r="AB2470" s="273" t="str">
        <f t="shared" si="284"/>
        <v/>
      </c>
    </row>
    <row r="2471" spans="1:28" s="272" customFormat="1" ht="20">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282"/>
        <v/>
      </c>
      <c r="T2471" s="222" t="str">
        <f ca="1">IF(B2471="","",IF(ISERROR(MATCH($J2471,SorP!$B$1:$B$6230,0)),"",INDIRECT("'SorP'!$A$"&amp;MATCH($J2471,SorP!$B$1:$B$6230,0))))</f>
        <v/>
      </c>
      <c r="U2471" s="238"/>
      <c r="V2471" s="270" t="e">
        <f>IF(C2471="",NA(),MATCH($B2471&amp;$C2471,'Smelter Look-up'!$J:$J,0))</f>
        <v>#N/A</v>
      </c>
      <c r="W2471" s="271"/>
      <c r="X2471" s="271">
        <f t="shared" ca="1" si="283"/>
        <v>0</v>
      </c>
      <c r="Y2471" s="271"/>
      <c r="Z2471" s="271"/>
      <c r="AB2471" s="273" t="str">
        <f t="shared" si="284"/>
        <v/>
      </c>
    </row>
    <row r="2472" spans="1:28" s="272" customFormat="1" ht="20">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282"/>
        <v/>
      </c>
      <c r="T2472" s="222" t="str">
        <f ca="1">IF(B2472="","",IF(ISERROR(MATCH($J2472,SorP!$B$1:$B$6230,0)),"",INDIRECT("'SorP'!$A$"&amp;MATCH($J2472,SorP!$B$1:$B$6230,0))))</f>
        <v/>
      </c>
      <c r="U2472" s="238"/>
      <c r="V2472" s="270" t="e">
        <f>IF(C2472="",NA(),MATCH($B2472&amp;$C2472,'Smelter Look-up'!$J:$J,0))</f>
        <v>#N/A</v>
      </c>
      <c r="W2472" s="271"/>
      <c r="X2472" s="271">
        <f t="shared" ca="1" si="283"/>
        <v>0</v>
      </c>
      <c r="Y2472" s="271"/>
      <c r="Z2472" s="271"/>
      <c r="AB2472" s="273" t="str">
        <f t="shared" si="284"/>
        <v/>
      </c>
    </row>
    <row r="2473" spans="1:28" s="272" customFormat="1" ht="20">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282"/>
        <v/>
      </c>
      <c r="T2473" s="222" t="str">
        <f ca="1">IF(B2473="","",IF(ISERROR(MATCH($J2473,SorP!$B$1:$B$6230,0)),"",INDIRECT("'SorP'!$A$"&amp;MATCH($J2473,SorP!$B$1:$B$6230,0))))</f>
        <v/>
      </c>
      <c r="U2473" s="238"/>
      <c r="V2473" s="270" t="e">
        <f>IF(C2473="",NA(),MATCH($B2473&amp;$C2473,'Smelter Look-up'!$J:$J,0))</f>
        <v>#N/A</v>
      </c>
      <c r="W2473" s="271"/>
      <c r="X2473" s="271">
        <f t="shared" ca="1" si="283"/>
        <v>0</v>
      </c>
      <c r="Y2473" s="271"/>
      <c r="Z2473" s="271"/>
      <c r="AB2473" s="273" t="str">
        <f t="shared" si="284"/>
        <v/>
      </c>
    </row>
    <row r="2474" spans="1:28" s="272" customFormat="1" ht="20">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282"/>
        <v/>
      </c>
      <c r="T2474" s="222" t="str">
        <f ca="1">IF(B2474="","",IF(ISERROR(MATCH($J2474,SorP!$B$1:$B$6230,0)),"",INDIRECT("'SorP'!$A$"&amp;MATCH($J2474,SorP!$B$1:$B$6230,0))))</f>
        <v/>
      </c>
      <c r="U2474" s="238"/>
      <c r="V2474" s="270" t="e">
        <f>IF(C2474="",NA(),MATCH($B2474&amp;$C2474,'Smelter Look-up'!$J:$J,0))</f>
        <v>#N/A</v>
      </c>
      <c r="W2474" s="271"/>
      <c r="X2474" s="271">
        <f t="shared" ca="1" si="283"/>
        <v>0</v>
      </c>
      <c r="Y2474" s="271"/>
      <c r="Z2474" s="271"/>
      <c r="AB2474" s="273" t="str">
        <f t="shared" si="284"/>
        <v/>
      </c>
    </row>
    <row r="2475" spans="1:28" s="272" customFormat="1" ht="20">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282"/>
        <v/>
      </c>
      <c r="T2475" s="222" t="str">
        <f ca="1">IF(B2475="","",IF(ISERROR(MATCH($J2475,SorP!$B$1:$B$6230,0)),"",INDIRECT("'SorP'!$A$"&amp;MATCH($J2475,SorP!$B$1:$B$6230,0))))</f>
        <v/>
      </c>
      <c r="U2475" s="238"/>
      <c r="V2475" s="270" t="e">
        <f>IF(C2475="",NA(),MATCH($B2475&amp;$C2475,'Smelter Look-up'!$J:$J,0))</f>
        <v>#N/A</v>
      </c>
      <c r="W2475" s="271"/>
      <c r="X2475" s="271">
        <f t="shared" ca="1" si="283"/>
        <v>0</v>
      </c>
      <c r="Y2475" s="271"/>
      <c r="Z2475" s="271"/>
      <c r="AB2475" s="273" t="str">
        <f t="shared" si="284"/>
        <v/>
      </c>
    </row>
    <row r="2476" spans="1:28" s="272" customFormat="1" ht="20">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282"/>
        <v/>
      </c>
      <c r="T2476" s="222" t="str">
        <f ca="1">IF(B2476="","",IF(ISERROR(MATCH($J2476,SorP!$B$1:$B$6230,0)),"",INDIRECT("'SorP'!$A$"&amp;MATCH($J2476,SorP!$B$1:$B$6230,0))))</f>
        <v/>
      </c>
      <c r="U2476" s="238"/>
      <c r="V2476" s="270" t="e">
        <f>IF(C2476="",NA(),MATCH($B2476&amp;$C2476,'Smelter Look-up'!$J:$J,0))</f>
        <v>#N/A</v>
      </c>
      <c r="W2476" s="271"/>
      <c r="X2476" s="271">
        <f t="shared" ca="1" si="283"/>
        <v>0</v>
      </c>
      <c r="Y2476" s="271"/>
      <c r="Z2476" s="271"/>
      <c r="AB2476" s="273" t="str">
        <f t="shared" si="284"/>
        <v/>
      </c>
    </row>
    <row r="2477" spans="1:28" s="272" customFormat="1" ht="20">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282"/>
        <v/>
      </c>
      <c r="T2477" s="222" t="str">
        <f ca="1">IF(B2477="","",IF(ISERROR(MATCH($J2477,SorP!$B$1:$B$6230,0)),"",INDIRECT("'SorP'!$A$"&amp;MATCH($J2477,SorP!$B$1:$B$6230,0))))</f>
        <v/>
      </c>
      <c r="U2477" s="238"/>
      <c r="V2477" s="270" t="e">
        <f>IF(C2477="",NA(),MATCH($B2477&amp;$C2477,'Smelter Look-up'!$J:$J,0))</f>
        <v>#N/A</v>
      </c>
      <c r="W2477" s="271"/>
      <c r="X2477" s="271">
        <f t="shared" ca="1" si="283"/>
        <v>0</v>
      </c>
      <c r="Y2477" s="271"/>
      <c r="Z2477" s="271"/>
      <c r="AB2477" s="273" t="str">
        <f t="shared" si="284"/>
        <v/>
      </c>
    </row>
    <row r="2478" spans="1:28" s="272" customFormat="1" ht="20">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282"/>
        <v/>
      </c>
      <c r="T2478" s="222" t="str">
        <f ca="1">IF(B2478="","",IF(ISERROR(MATCH($J2478,SorP!$B$1:$B$6230,0)),"",INDIRECT("'SorP'!$A$"&amp;MATCH($J2478,SorP!$B$1:$B$6230,0))))</f>
        <v/>
      </c>
      <c r="U2478" s="238"/>
      <c r="V2478" s="270" t="e">
        <f>IF(C2478="",NA(),MATCH($B2478&amp;$C2478,'Smelter Look-up'!$J:$J,0))</f>
        <v>#N/A</v>
      </c>
      <c r="W2478" s="271"/>
      <c r="X2478" s="271">
        <f t="shared" ca="1" si="283"/>
        <v>0</v>
      </c>
      <c r="Y2478" s="271"/>
      <c r="Z2478" s="271"/>
      <c r="AB2478" s="273" t="str">
        <f t="shared" si="284"/>
        <v/>
      </c>
    </row>
    <row r="2479" spans="1:28" s="272" customFormat="1" ht="20">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282"/>
        <v/>
      </c>
      <c r="T2479" s="222" t="str">
        <f ca="1">IF(B2479="","",IF(ISERROR(MATCH($J2479,SorP!$B$1:$B$6230,0)),"",INDIRECT("'SorP'!$A$"&amp;MATCH($J2479,SorP!$B$1:$B$6230,0))))</f>
        <v/>
      </c>
      <c r="U2479" s="238"/>
      <c r="V2479" s="270" t="e">
        <f>IF(C2479="",NA(),MATCH($B2479&amp;$C2479,'Smelter Look-up'!$J:$J,0))</f>
        <v>#N/A</v>
      </c>
      <c r="W2479" s="271"/>
      <c r="X2479" s="271">
        <f t="shared" ca="1" si="283"/>
        <v>0</v>
      </c>
      <c r="Y2479" s="271"/>
      <c r="Z2479" s="271"/>
      <c r="AB2479" s="273" t="str">
        <f t="shared" si="284"/>
        <v/>
      </c>
    </row>
    <row r="2480" spans="1:28" s="272" customFormat="1" ht="20">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282"/>
        <v/>
      </c>
      <c r="T2480" s="222" t="str">
        <f ca="1">IF(B2480="","",IF(ISERROR(MATCH($J2480,SorP!$B$1:$B$6230,0)),"",INDIRECT("'SorP'!$A$"&amp;MATCH($J2480,SorP!$B$1:$B$6230,0))))</f>
        <v/>
      </c>
      <c r="U2480" s="238"/>
      <c r="V2480" s="270" t="e">
        <f>IF(C2480="",NA(),MATCH($B2480&amp;$C2480,'Smelter Look-up'!$J:$J,0))</f>
        <v>#N/A</v>
      </c>
      <c r="W2480" s="271"/>
      <c r="X2480" s="271">
        <f t="shared" ca="1" si="283"/>
        <v>0</v>
      </c>
      <c r="Y2480" s="271"/>
      <c r="Z2480" s="271"/>
      <c r="AB2480" s="273" t="str">
        <f t="shared" si="284"/>
        <v/>
      </c>
    </row>
    <row r="2481" spans="1:28" s="272" customFormat="1" ht="20">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282"/>
        <v/>
      </c>
      <c r="T2481" s="222" t="str">
        <f ca="1">IF(B2481="","",IF(ISERROR(MATCH($J2481,SorP!$B$1:$B$6230,0)),"",INDIRECT("'SorP'!$A$"&amp;MATCH($J2481,SorP!$B$1:$B$6230,0))))</f>
        <v/>
      </c>
      <c r="U2481" s="238"/>
      <c r="V2481" s="270" t="e">
        <f>IF(C2481="",NA(),MATCH($B2481&amp;$C2481,'Smelter Look-up'!$J:$J,0))</f>
        <v>#N/A</v>
      </c>
      <c r="W2481" s="271"/>
      <c r="X2481" s="271">
        <f t="shared" ca="1" si="283"/>
        <v>0</v>
      </c>
      <c r="Y2481" s="271"/>
      <c r="Z2481" s="271"/>
      <c r="AB2481" s="273" t="str">
        <f t="shared" si="284"/>
        <v/>
      </c>
    </row>
    <row r="2482" spans="1:28" s="272" customFormat="1" ht="20">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282"/>
        <v/>
      </c>
      <c r="T2482" s="222" t="str">
        <f ca="1">IF(B2482="","",IF(ISERROR(MATCH($J2482,SorP!$B$1:$B$6230,0)),"",INDIRECT("'SorP'!$A$"&amp;MATCH($J2482,SorP!$B$1:$B$6230,0))))</f>
        <v/>
      </c>
      <c r="U2482" s="238"/>
      <c r="V2482" s="270" t="e">
        <f>IF(C2482="",NA(),MATCH($B2482&amp;$C2482,'Smelter Look-up'!$J:$J,0))</f>
        <v>#N/A</v>
      </c>
      <c r="W2482" s="271"/>
      <c r="X2482" s="271">
        <f t="shared" ca="1" si="283"/>
        <v>0</v>
      </c>
      <c r="Y2482" s="271"/>
      <c r="Z2482" s="271"/>
      <c r="AB2482" s="273" t="str">
        <f t="shared" si="284"/>
        <v/>
      </c>
    </row>
    <row r="2483" spans="1:28" s="272" customFormat="1" ht="20">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282"/>
        <v/>
      </c>
      <c r="T2483" s="222" t="str">
        <f ca="1">IF(B2483="","",IF(ISERROR(MATCH($J2483,SorP!$B$1:$B$6230,0)),"",INDIRECT("'SorP'!$A$"&amp;MATCH($J2483,SorP!$B$1:$B$6230,0))))</f>
        <v/>
      </c>
      <c r="U2483" s="238"/>
      <c r="V2483" s="270" t="e">
        <f>IF(C2483="",NA(),MATCH($B2483&amp;$C2483,'Smelter Look-up'!$J:$J,0))</f>
        <v>#N/A</v>
      </c>
      <c r="W2483" s="271"/>
      <c r="X2483" s="271">
        <f t="shared" ca="1" si="283"/>
        <v>0</v>
      </c>
      <c r="Y2483" s="271"/>
      <c r="Z2483" s="271"/>
      <c r="AB2483" s="273" t="str">
        <f t="shared" si="284"/>
        <v/>
      </c>
    </row>
    <row r="2484" spans="1:28" s="272" customFormat="1" ht="20">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ca="1" si="282"/>
        <v/>
      </c>
      <c r="T2484" s="222" t="str">
        <f ca="1">IF(B2484="","",IF(ISERROR(MATCH($J2484,SorP!$B$1:$B$6230,0)),"",INDIRECT("'SorP'!$A$"&amp;MATCH($J2484,SorP!$B$1:$B$6230,0))))</f>
        <v/>
      </c>
      <c r="U2484" s="238"/>
      <c r="V2484" s="270" t="e">
        <f>IF(C2484="",NA(),MATCH($B2484&amp;$C2484,'Smelter Look-up'!$J:$J,0))</f>
        <v>#N/A</v>
      </c>
      <c r="W2484" s="271"/>
      <c r="X2484" s="271">
        <f t="shared" ca="1" si="283"/>
        <v>0</v>
      </c>
      <c r="Y2484" s="271"/>
      <c r="Z2484" s="271"/>
      <c r="AB2484" s="273" t="str">
        <f t="shared" si="284"/>
        <v/>
      </c>
    </row>
    <row r="2485" spans="1:28" s="272" customFormat="1" ht="20">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t="shared" ca="1" si="282"/>
        <v/>
      </c>
      <c r="T2485" s="222" t="str">
        <f ca="1">IF(B2485="","",IF(ISERROR(MATCH($J2485,SorP!$B$1:$B$6230,0)),"",INDIRECT("'SorP'!$A$"&amp;MATCH($J2485,SorP!$B$1:$B$6230,0))))</f>
        <v/>
      </c>
      <c r="U2485" s="238"/>
      <c r="V2485" s="270" t="e">
        <f>IF(C2485="",NA(),MATCH($B2485&amp;$C2485,'Smelter Look-up'!$J:$J,0))</f>
        <v>#N/A</v>
      </c>
      <c r="W2485" s="271"/>
      <c r="X2485" s="271">
        <f t="shared" ca="1" si="283"/>
        <v>0</v>
      </c>
      <c r="Y2485" s="271"/>
      <c r="Z2485" s="271"/>
      <c r="AB2485" s="273" t="str">
        <f t="shared" si="284"/>
        <v/>
      </c>
    </row>
    <row r="2486" spans="1:28" s="272" customFormat="1" ht="20">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ca="1" si="282"/>
        <v/>
      </c>
      <c r="T2486" s="222" t="str">
        <f ca="1">IF(B2486="","",IF(ISERROR(MATCH($J2486,SorP!$B$1:$B$6230,0)),"",INDIRECT("'SorP'!$A$"&amp;MATCH($J2486,SorP!$B$1:$B$6230,0))))</f>
        <v/>
      </c>
      <c r="U2486" s="238"/>
      <c r="V2486" s="270" t="e">
        <f>IF(C2486="",NA(),MATCH($B2486&amp;$C2486,'Smelter Look-up'!$J:$J,0))</f>
        <v>#N/A</v>
      </c>
      <c r="W2486" s="271"/>
      <c r="X2486" s="271">
        <f t="shared" ca="1" si="283"/>
        <v>0</v>
      </c>
      <c r="Y2486" s="271"/>
      <c r="Z2486" s="271"/>
      <c r="AB2486" s="273" t="str">
        <f t="shared" si="284"/>
        <v/>
      </c>
    </row>
    <row r="2487" spans="1:28" s="272" customFormat="1" ht="20">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t="shared" ca="1" si="282"/>
        <v/>
      </c>
      <c r="T2487" s="222" t="str">
        <f ca="1">IF(B2487="","",IF(ISERROR(MATCH($J2487,SorP!$B$1:$B$6230,0)),"",INDIRECT("'SorP'!$A$"&amp;MATCH($J2487,SorP!$B$1:$B$6230,0))))</f>
        <v/>
      </c>
      <c r="U2487" s="238"/>
      <c r="V2487" s="270" t="e">
        <f>IF(C2487="",NA(),MATCH($B2487&amp;$C2487,'Smelter Look-up'!$J:$J,0))</f>
        <v>#N/A</v>
      </c>
      <c r="W2487" s="271"/>
      <c r="X2487" s="271">
        <f t="shared" ca="1" si="283"/>
        <v>0</v>
      </c>
      <c r="Y2487" s="271"/>
      <c r="Z2487" s="271"/>
      <c r="AB2487" s="273" t="str">
        <f t="shared" si="284"/>
        <v/>
      </c>
    </row>
    <row r="2488" spans="1:28" s="272" customFormat="1" ht="20">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ca="1" si="282"/>
        <v/>
      </c>
      <c r="T2488" s="222" t="str">
        <f ca="1">IF(B2488="","",IF(ISERROR(MATCH($J2488,SorP!$B$1:$B$6230,0)),"",INDIRECT("'SorP'!$A$"&amp;MATCH($J2488,SorP!$B$1:$B$6230,0))))</f>
        <v/>
      </c>
      <c r="U2488" s="238"/>
      <c r="V2488" s="270" t="e">
        <f>IF(C2488="",NA(),MATCH($B2488&amp;$C2488,'Smelter Look-up'!$J:$J,0))</f>
        <v>#N/A</v>
      </c>
      <c r="W2488" s="271"/>
      <c r="X2488" s="271">
        <f t="shared" ca="1" si="283"/>
        <v>0</v>
      </c>
      <c r="Y2488" s="271"/>
      <c r="Z2488" s="271"/>
      <c r="AB2488" s="273" t="str">
        <f t="shared" si="284"/>
        <v/>
      </c>
    </row>
    <row r="2489" spans="1:28" s="272" customFormat="1" ht="20">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ca="1" si="282"/>
        <v/>
      </c>
      <c r="T2489" s="222" t="str">
        <f ca="1">IF(B2489="","",IF(ISERROR(MATCH($J2489,SorP!$B$1:$B$6230,0)),"",INDIRECT("'SorP'!$A$"&amp;MATCH($J2489,SorP!$B$1:$B$6230,0))))</f>
        <v/>
      </c>
      <c r="U2489" s="238"/>
      <c r="V2489" s="270" t="e">
        <f>IF(C2489="",NA(),MATCH($B2489&amp;$C2489,'Smelter Look-up'!$J:$J,0))</f>
        <v>#N/A</v>
      </c>
      <c r="W2489" s="271"/>
      <c r="X2489" s="271">
        <f t="shared" ca="1" si="283"/>
        <v>0</v>
      </c>
      <c r="Y2489" s="271"/>
      <c r="Z2489" s="271"/>
      <c r="AB2489" s="273" t="str">
        <f t="shared" si="284"/>
        <v/>
      </c>
    </row>
    <row r="2490" spans="1:28" s="272" customFormat="1" ht="20">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ref="S2490" ca="1" si="285">IF(B2490="","",IF(ISERROR(MATCH($E2490,CL,0)),"Unknown",INDIRECT("'C'!$A$"&amp;MATCH($E2490,CL,0)+1)))</f>
        <v/>
      </c>
      <c r="T2490" s="222" t="str">
        <f ca="1">IF(B2490="","",IF(ISERROR(MATCH($J2490,SorP!$B$1:$B$6230,0)),"",INDIRECT("'SorP'!$A$"&amp;MATCH($J2490,SorP!$B$1:$B$6230,0))))</f>
        <v/>
      </c>
      <c r="U2490" s="238"/>
      <c r="V2490" s="270" t="e">
        <f>IF(C2490="",NA(),MATCH($B2490&amp;$C2490,'Smelter Look-up'!$J:$J,0))</f>
        <v>#N/A</v>
      </c>
      <c r="W2490" s="271"/>
      <c r="X2490" s="271">
        <f t="shared" ca="1" si="283"/>
        <v>0</v>
      </c>
      <c r="Y2490" s="271"/>
      <c r="Z2490" s="271"/>
      <c r="AB2490" s="273" t="str">
        <f t="shared" ref="AB2490" si="286">B2490&amp;C2490</f>
        <v/>
      </c>
    </row>
    <row r="2491" spans="1:28" s="272" customFormat="1" ht="20">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ca="1">IF(B2491="","",IF(ISERROR(MATCH($E2491,CL,0)),"Unknown",INDIRECT("'C'!$A$"&amp;MATCH($E2491,CL,0)+1)))</f>
        <v/>
      </c>
      <c r="T2491" s="222" t="str">
        <f ca="1">IF(B2491="","",IF(ISERROR(MATCH($J2491,SorP!$B$1:$B$6230,0)),"",INDIRECT("'SorP'!$A$"&amp;MATCH($J2491,SorP!$B$1:$B$6230,0))))</f>
        <v/>
      </c>
      <c r="U2491" s="238"/>
      <c r="V2491" s="270" t="e">
        <f>IF(C2491="",NA(),MATCH($B2491&amp;$C2491,'Smelter Look-up'!$J:$J,0))</f>
        <v>#N/A</v>
      </c>
      <c r="W2491" s="271"/>
      <c r="X2491" s="271">
        <f t="shared" ca="1" si="283"/>
        <v>0</v>
      </c>
      <c r="Y2491" s="271"/>
      <c r="Z2491" s="271"/>
      <c r="AB2491" s="273" t="str">
        <f>B2491&amp;C2491</f>
        <v/>
      </c>
    </row>
    <row r="2492" spans="1:28" s="272" customFormat="1" ht="20">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t="shared" ref="S2492" ca="1" si="287">IF(B2492="","",IF(ISERROR(MATCH($E2492,CL,0)),"Unknown",INDIRECT("'C'!$A$"&amp;MATCH($E2492,CL,0)+1)))</f>
        <v/>
      </c>
      <c r="T2492" s="222" t="str">
        <f ca="1">IF(B2492="","",IF(ISERROR(MATCH($J2492,SorP!$B$1:$B$6230,0)),"",INDIRECT("'SorP'!$A$"&amp;MATCH($J2492,SorP!$B$1:$B$6230,0))))</f>
        <v/>
      </c>
      <c r="U2492" s="238"/>
      <c r="V2492" s="270" t="e">
        <f>IF(C2492="",NA(),MATCH($B2492&amp;$C2492,'Smelter Look-up'!$J:$J,0))</f>
        <v>#N/A</v>
      </c>
      <c r="W2492" s="271"/>
      <c r="X2492" s="271"/>
      <c r="Y2492" s="271"/>
      <c r="Z2492" s="271"/>
      <c r="AB2492" s="273"/>
    </row>
    <row r="2493" spans="1:28" s="272" customFormat="1" ht="20">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t="shared" ref="S2493:S2504" ca="1" si="288">IF(B2493="","",IF(ISERROR(MATCH($E2493,CL,0)),"Unknown",INDIRECT("'C'!$A$"&amp;MATCH($E2493,CL,0)+1)))</f>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ca="1" si="288"/>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288"/>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288"/>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288"/>
        <v/>
      </c>
      <c r="T2497" s="222" t="str">
        <f ca="1">IF(B2497="","",IF(ISERROR(MATCH($J2497,SorP!$B$1:$B$6230,0)),"",INDIRECT("'SorP'!$A$"&amp;MATCH($J2497,SorP!$B$1:$B$6230,0))))</f>
        <v/>
      </c>
      <c r="U2497" s="238"/>
      <c r="V2497" s="270" t="e">
        <f>IF(C2497="",NA(),MATCH($B2497&amp;$C2497,'Smelter Look-up'!$J:$J,0))</f>
        <v>#N/A</v>
      </c>
      <c r="W2497" s="271"/>
      <c r="X2497" s="271"/>
      <c r="Y2497" s="271"/>
      <c r="Z2497" s="271"/>
      <c r="AB2497" s="273"/>
    </row>
    <row r="2498" spans="1:28" s="272" customFormat="1" ht="20">
      <c r="A2498" s="214"/>
      <c r="B2498" s="215" t="str">
        <f>IF(LEN(A2498)=0,"",INDEX('Smelter Look-up'!$A:$A,MATCH($A2498,'Smelter Look-up'!$E:$E,0)))</f>
        <v/>
      </c>
      <c r="C2498" s="219" t="str">
        <f>IF(LEN(A2498)=0,"",INDEX('Smelter Look-up'!$C:$C,MATCH($A2498,'Smelter Look-up'!$E:$E,0)))</f>
        <v/>
      </c>
      <c r="D2498" s="278"/>
      <c r="E2498" s="215" t="str">
        <f ca="1">IF(ISERROR($V2498),"",OFFSET('Smelter Look-up'!$D$4,$V2498-4,0)&amp;"")</f>
        <v/>
      </c>
      <c r="F2498" s="215" t="str">
        <f ca="1">IF(ISERROR($V2498),"",OFFSET('Smelter Look-up'!$E$4,$V2498-4,0))</f>
        <v/>
      </c>
      <c r="G2498" s="215" t="str">
        <f ca="1">IF(C2498=$X$4,"Enter smelter details",IF(ISERROR($V2498),"",OFFSET('Smelter Look-up'!$F$4,$V2498-4,0)))</f>
        <v/>
      </c>
      <c r="H2498" s="216" t="str">
        <f ca="1">IF(ISERROR($V2498),"",OFFSET('Smelter Look-up'!$G$4,$V2498-4,0))</f>
        <v/>
      </c>
      <c r="I2498" s="217" t="str">
        <f ca="1">IF(ISERROR($V2498),"",OFFSET('Smelter Look-up'!$H$4,$V2498-4,0))</f>
        <v/>
      </c>
      <c r="J2498" s="217" t="str">
        <f ca="1">IF(ISERROR($V2498),"",OFFSET('Smelter Look-up'!$I$4,$V2498-4,0))</f>
        <v/>
      </c>
      <c r="K2498" s="268"/>
      <c r="L2498" s="268"/>
      <c r="M2498" s="268"/>
      <c r="N2498" s="268"/>
      <c r="O2498" s="268"/>
      <c r="P2498" s="218"/>
      <c r="Q2498" s="269"/>
      <c r="R2498" s="215" t="str">
        <f ca="1">IF(ISERROR($V2498),"",OFFSET('Smelter Look-up'!$C$4,$V2498-4,0)&amp;"")</f>
        <v/>
      </c>
      <c r="S2498" s="222" t="str">
        <f t="shared" ca="1" si="288"/>
        <v/>
      </c>
      <c r="T2498" s="222" t="str">
        <f ca="1">IF(B2498="","",IF(ISERROR(MATCH($J2498,SorP!$B$1:$B$6230,0)),"",INDIRECT("'SorP'!$A$"&amp;MATCH($J2498,SorP!$B$1:$B$6230,0))))</f>
        <v/>
      </c>
      <c r="U2498" s="238"/>
      <c r="V2498" s="270" t="e">
        <f>IF(C2498="",NA(),MATCH($B2498&amp;$C2498,'Smelter Look-up'!$J:$J,0))</f>
        <v>#N/A</v>
      </c>
      <c r="W2498" s="271"/>
      <c r="X2498" s="271"/>
      <c r="Y2498" s="271"/>
      <c r="Z2498" s="271"/>
      <c r="AB2498" s="273"/>
    </row>
    <row r="2499" spans="1:28" s="272" customFormat="1" ht="20">
      <c r="A2499" s="214"/>
      <c r="B2499" s="215" t="str">
        <f>IF(LEN(A2499)=0,"",INDEX('Smelter Look-up'!$A:$A,MATCH($A2499,'Smelter Look-up'!$E:$E,0)))</f>
        <v/>
      </c>
      <c r="C2499" s="219" t="str">
        <f>IF(LEN(A2499)=0,"",INDEX('Smelter Look-up'!$C:$C,MATCH($A2499,'Smelter Look-up'!$E:$E,0)))</f>
        <v/>
      </c>
      <c r="D2499" s="278"/>
      <c r="E2499" s="215" t="str">
        <f ca="1">IF(ISERROR($V2499),"",OFFSET('Smelter Look-up'!$D$4,$V2499-4,0)&amp;"")</f>
        <v/>
      </c>
      <c r="F2499" s="215" t="str">
        <f ca="1">IF(ISERROR($V2499),"",OFFSET('Smelter Look-up'!$E$4,$V2499-4,0))</f>
        <v/>
      </c>
      <c r="G2499" s="215" t="str">
        <f ca="1">IF(C2499=$X$4,"Enter smelter details",IF(ISERROR($V2499),"",OFFSET('Smelter Look-up'!$F$4,$V2499-4,0)))</f>
        <v/>
      </c>
      <c r="H2499" s="216" t="str">
        <f ca="1">IF(ISERROR($V2499),"",OFFSET('Smelter Look-up'!$G$4,$V2499-4,0))</f>
        <v/>
      </c>
      <c r="I2499" s="217" t="str">
        <f ca="1">IF(ISERROR($V2499),"",OFFSET('Smelter Look-up'!$H$4,$V2499-4,0))</f>
        <v/>
      </c>
      <c r="J2499" s="217" t="str">
        <f ca="1">IF(ISERROR($V2499),"",OFFSET('Smelter Look-up'!$I$4,$V2499-4,0))</f>
        <v/>
      </c>
      <c r="K2499" s="268"/>
      <c r="L2499" s="268"/>
      <c r="M2499" s="268"/>
      <c r="N2499" s="268"/>
      <c r="O2499" s="268"/>
      <c r="P2499" s="218"/>
      <c r="Q2499" s="269"/>
      <c r="R2499" s="215" t="str">
        <f ca="1">IF(ISERROR($V2499),"",OFFSET('Smelter Look-up'!$C$4,$V2499-4,0)&amp;"")</f>
        <v/>
      </c>
      <c r="S2499" s="222" t="str">
        <f t="shared" ca="1" si="288"/>
        <v/>
      </c>
      <c r="T2499" s="222" t="str">
        <f ca="1">IF(B2499="","",IF(ISERROR(MATCH($J2499,SorP!$B$1:$B$6230,0)),"",INDIRECT("'SorP'!$A$"&amp;MATCH($J2499,SorP!$B$1:$B$6230,0))))</f>
        <v/>
      </c>
      <c r="U2499" s="238"/>
      <c r="V2499" s="270" t="e">
        <f>IF(C2499="",NA(),MATCH($B2499&amp;$C2499,'Smelter Look-up'!$J:$J,0))</f>
        <v>#N/A</v>
      </c>
      <c r="W2499" s="271"/>
      <c r="X2499" s="271"/>
      <c r="Y2499" s="271"/>
      <c r="Z2499" s="271"/>
      <c r="AB2499" s="273"/>
    </row>
    <row r="2500" spans="1:28" s="272" customFormat="1" ht="20">
      <c r="A2500" s="214"/>
      <c r="B2500" s="215" t="str">
        <f>IF(LEN(A2500)=0,"",INDEX('Smelter Look-up'!$A:$A,MATCH($A2500,'Smelter Look-up'!$E:$E,0)))</f>
        <v/>
      </c>
      <c r="C2500" s="219" t="str">
        <f>IF(LEN(A2500)=0,"",INDEX('Smelter Look-up'!$C:$C,MATCH($A2500,'Smelter Look-up'!$E:$E,0)))</f>
        <v/>
      </c>
      <c r="D2500" s="278"/>
      <c r="E2500" s="215" t="str">
        <f ca="1">IF(ISERROR($V2500),"",OFFSET('Smelter Look-up'!$D$4,$V2500-4,0)&amp;"")</f>
        <v/>
      </c>
      <c r="F2500" s="215" t="str">
        <f ca="1">IF(ISERROR($V2500),"",OFFSET('Smelter Look-up'!$E$4,$V2500-4,0))</f>
        <v/>
      </c>
      <c r="G2500" s="215" t="str">
        <f ca="1">IF(C2500=$X$4,"Enter smelter details",IF(ISERROR($V2500),"",OFFSET('Smelter Look-up'!$F$4,$V2500-4,0)))</f>
        <v/>
      </c>
      <c r="H2500" s="216" t="str">
        <f ca="1">IF(ISERROR($V2500),"",OFFSET('Smelter Look-up'!$G$4,$V2500-4,0))</f>
        <v/>
      </c>
      <c r="I2500" s="217" t="str">
        <f ca="1">IF(ISERROR($V2500),"",OFFSET('Smelter Look-up'!$H$4,$V2500-4,0))</f>
        <v/>
      </c>
      <c r="J2500" s="217" t="str">
        <f ca="1">IF(ISERROR($V2500),"",OFFSET('Smelter Look-up'!$I$4,$V2500-4,0))</f>
        <v/>
      </c>
      <c r="K2500" s="268"/>
      <c r="L2500" s="268"/>
      <c r="M2500" s="268"/>
      <c r="N2500" s="268"/>
      <c r="O2500" s="268"/>
      <c r="P2500" s="218"/>
      <c r="Q2500" s="269"/>
      <c r="R2500" s="215" t="str">
        <f ca="1">IF(ISERROR($V2500),"",OFFSET('Smelter Look-up'!$C$4,$V2500-4,0)&amp;"")</f>
        <v/>
      </c>
      <c r="S2500" s="222" t="str">
        <f t="shared" ca="1" si="288"/>
        <v/>
      </c>
      <c r="T2500" s="222" t="str">
        <f ca="1">IF(B2500="","",IF(ISERROR(MATCH($J2500,SorP!$B$1:$B$6230,0)),"",INDIRECT("'SorP'!$A$"&amp;MATCH($J2500,SorP!$B$1:$B$6230,0))))</f>
        <v/>
      </c>
      <c r="U2500" s="238"/>
      <c r="V2500" s="270" t="e">
        <f>IF(C2500="",NA(),MATCH($B2500&amp;$C2500,'Smelter Look-up'!$J:$J,0))</f>
        <v>#N/A</v>
      </c>
      <c r="W2500" s="271"/>
      <c r="X2500" s="271"/>
      <c r="Y2500" s="271"/>
      <c r="Z2500" s="271"/>
      <c r="AB2500" s="273"/>
    </row>
    <row r="2501" spans="1:28" s="272" customFormat="1" ht="20">
      <c r="A2501" s="214"/>
      <c r="B2501" s="215" t="str">
        <f>IF(LEN(A2501)=0,"",INDEX('Smelter Look-up'!$A:$A,MATCH($A2501,'Smelter Look-up'!$E:$E,0)))</f>
        <v/>
      </c>
      <c r="C2501" s="219" t="str">
        <f>IF(LEN(A2501)=0,"",INDEX('Smelter Look-up'!$C:$C,MATCH($A2501,'Smelter Look-up'!$E:$E,0)))</f>
        <v/>
      </c>
      <c r="D2501" s="278"/>
      <c r="E2501" s="215" t="str">
        <f ca="1">IF(ISERROR($V2501),"",OFFSET('Smelter Look-up'!$D$4,$V2501-4,0)&amp;"")</f>
        <v/>
      </c>
      <c r="F2501" s="215" t="str">
        <f ca="1">IF(ISERROR($V2501),"",OFFSET('Smelter Look-up'!$E$4,$V2501-4,0))</f>
        <v/>
      </c>
      <c r="G2501" s="215" t="str">
        <f ca="1">IF(C2501=$X$4,"Enter smelter details",IF(ISERROR($V2501),"",OFFSET('Smelter Look-up'!$F$4,$V2501-4,0)))</f>
        <v/>
      </c>
      <c r="H2501" s="216" t="str">
        <f ca="1">IF(ISERROR($V2501),"",OFFSET('Smelter Look-up'!$G$4,$V2501-4,0))</f>
        <v/>
      </c>
      <c r="I2501" s="217" t="str">
        <f ca="1">IF(ISERROR($V2501),"",OFFSET('Smelter Look-up'!$H$4,$V2501-4,0))</f>
        <v/>
      </c>
      <c r="J2501" s="217" t="str">
        <f ca="1">IF(ISERROR($V2501),"",OFFSET('Smelter Look-up'!$I$4,$V2501-4,0))</f>
        <v/>
      </c>
      <c r="K2501" s="268"/>
      <c r="L2501" s="268"/>
      <c r="M2501" s="268"/>
      <c r="N2501" s="268"/>
      <c r="O2501" s="268"/>
      <c r="P2501" s="218"/>
      <c r="Q2501" s="269"/>
      <c r="R2501" s="215" t="str">
        <f ca="1">IF(ISERROR($V2501),"",OFFSET('Smelter Look-up'!$C$4,$V2501-4,0)&amp;"")</f>
        <v/>
      </c>
      <c r="S2501" s="222" t="str">
        <f t="shared" ca="1" si="288"/>
        <v/>
      </c>
      <c r="T2501" s="222" t="str">
        <f ca="1">IF(B2501="","",IF(ISERROR(MATCH($J2501,SorP!$B$1:$B$6230,0)),"",INDIRECT("'SorP'!$A$"&amp;MATCH($J2501,SorP!$B$1:$B$6230,0))))</f>
        <v/>
      </c>
      <c r="U2501" s="238"/>
      <c r="V2501" s="270" t="e">
        <f>IF(C2501="",NA(),MATCH($B2501&amp;$C2501,'Smelter Look-up'!$J:$J,0))</f>
        <v>#N/A</v>
      </c>
      <c r="W2501" s="271"/>
      <c r="X2501" s="271"/>
      <c r="Y2501" s="271"/>
      <c r="Z2501" s="271"/>
      <c r="AB2501" s="273"/>
    </row>
    <row r="2502" spans="1:28" s="272" customFormat="1" ht="20">
      <c r="A2502" s="214"/>
      <c r="B2502" s="215" t="str">
        <f>IF(LEN(A2502)=0,"",INDEX('Smelter Look-up'!$A:$A,MATCH($A2502,'Smelter Look-up'!$E:$E,0)))</f>
        <v/>
      </c>
      <c r="C2502" s="219" t="str">
        <f>IF(LEN(A2502)=0,"",INDEX('Smelter Look-up'!$C:$C,MATCH($A2502,'Smelter Look-up'!$E:$E,0)))</f>
        <v/>
      </c>
      <c r="D2502" s="278"/>
      <c r="E2502" s="215" t="str">
        <f ca="1">IF(ISERROR($V2502),"",OFFSET('Smelter Look-up'!$D$4,$V2502-4,0)&amp;"")</f>
        <v/>
      </c>
      <c r="F2502" s="215" t="str">
        <f ca="1">IF(ISERROR($V2502),"",OFFSET('Smelter Look-up'!$E$4,$V2502-4,0))</f>
        <v/>
      </c>
      <c r="G2502" s="215" t="str">
        <f ca="1">IF(C2502=$X$4,"Enter smelter details",IF(ISERROR($V2502),"",OFFSET('Smelter Look-up'!$F$4,$V2502-4,0)))</f>
        <v/>
      </c>
      <c r="H2502" s="216" t="str">
        <f ca="1">IF(ISERROR($V2502),"",OFFSET('Smelter Look-up'!$G$4,$V2502-4,0))</f>
        <v/>
      </c>
      <c r="I2502" s="217" t="str">
        <f ca="1">IF(ISERROR($V2502),"",OFFSET('Smelter Look-up'!$H$4,$V2502-4,0))</f>
        <v/>
      </c>
      <c r="J2502" s="217" t="str">
        <f ca="1">IF(ISERROR($V2502),"",OFFSET('Smelter Look-up'!$I$4,$V2502-4,0))</f>
        <v/>
      </c>
      <c r="K2502" s="268"/>
      <c r="L2502" s="268"/>
      <c r="M2502" s="268"/>
      <c r="N2502" s="268"/>
      <c r="O2502" s="268"/>
      <c r="P2502" s="218"/>
      <c r="Q2502" s="269"/>
      <c r="R2502" s="215" t="str">
        <f ca="1">IF(ISERROR($V2502),"",OFFSET('Smelter Look-up'!$C$4,$V2502-4,0)&amp;"")</f>
        <v/>
      </c>
      <c r="S2502" s="222" t="str">
        <f t="shared" ca="1" si="288"/>
        <v/>
      </c>
      <c r="T2502" s="222" t="str">
        <f ca="1">IF(B2502="","",IF(ISERROR(MATCH($J2502,SorP!$B$1:$B$6230,0)),"",INDIRECT("'SorP'!$A$"&amp;MATCH($J2502,SorP!$B$1:$B$6230,0))))</f>
        <v/>
      </c>
      <c r="U2502" s="238"/>
      <c r="V2502" s="270" t="e">
        <f>IF(C2502="",NA(),MATCH($B2502&amp;$C2502,'Smelter Look-up'!$J:$J,0))</f>
        <v>#N/A</v>
      </c>
      <c r="W2502" s="271"/>
      <c r="X2502" s="271"/>
      <c r="Y2502" s="271"/>
      <c r="Z2502" s="271"/>
      <c r="AB2502" s="273"/>
    </row>
    <row r="2503" spans="1:28" s="272" customFormat="1" ht="20">
      <c r="A2503" s="214"/>
      <c r="B2503" s="215" t="str">
        <f>IF(LEN(A2503)=0,"",INDEX('Smelter Look-up'!$A:$A,MATCH($A2503,'Smelter Look-up'!$E:$E,0)))</f>
        <v/>
      </c>
      <c r="C2503" s="219" t="str">
        <f>IF(LEN(A2503)=0,"",INDEX('Smelter Look-up'!$C:$C,MATCH($A2503,'Smelter Look-up'!$E:$E,0)))</f>
        <v/>
      </c>
      <c r="D2503" s="278"/>
      <c r="E2503" s="215" t="str">
        <f ca="1">IF(ISERROR($V2503),"",OFFSET('Smelter Look-up'!$D$4,$V2503-4,0)&amp;"")</f>
        <v/>
      </c>
      <c r="F2503" s="215" t="str">
        <f ca="1">IF(ISERROR($V2503),"",OFFSET('Smelter Look-up'!$E$4,$V2503-4,0))</f>
        <v/>
      </c>
      <c r="G2503" s="215" t="str">
        <f ca="1">IF(C2503=$X$4,"Enter smelter details",IF(ISERROR($V2503),"",OFFSET('Smelter Look-up'!$F$4,$V2503-4,0)))</f>
        <v/>
      </c>
      <c r="H2503" s="216" t="str">
        <f ca="1">IF(ISERROR($V2503),"",OFFSET('Smelter Look-up'!$G$4,$V2503-4,0))</f>
        <v/>
      </c>
      <c r="I2503" s="217" t="str">
        <f ca="1">IF(ISERROR($V2503),"",OFFSET('Smelter Look-up'!$H$4,$V2503-4,0))</f>
        <v/>
      </c>
      <c r="J2503" s="217" t="str">
        <f ca="1">IF(ISERROR($V2503),"",OFFSET('Smelter Look-up'!$I$4,$V2503-4,0))</f>
        <v/>
      </c>
      <c r="K2503" s="268"/>
      <c r="L2503" s="268"/>
      <c r="M2503" s="268"/>
      <c r="N2503" s="268"/>
      <c r="O2503" s="268"/>
      <c r="P2503" s="218"/>
      <c r="Q2503" s="269"/>
      <c r="R2503" s="215" t="str">
        <f ca="1">IF(ISERROR($V2503),"",OFFSET('Smelter Look-up'!$C$4,$V2503-4,0)&amp;"")</f>
        <v/>
      </c>
      <c r="S2503" s="222" t="str">
        <f t="shared" ca="1" si="288"/>
        <v/>
      </c>
      <c r="T2503" s="222" t="str">
        <f ca="1">IF(B2503="","",IF(ISERROR(MATCH($J2503,SorP!$B$1:$B$6230,0)),"",INDIRECT("'SorP'!$A$"&amp;MATCH($J2503,SorP!$B$1:$B$6230,0))))</f>
        <v/>
      </c>
      <c r="U2503" s="238"/>
      <c r="V2503" s="270" t="e">
        <f>IF(C2503="",NA(),MATCH($B2503&amp;$C2503,'Smelter Look-up'!$J:$J,0))</f>
        <v>#N/A</v>
      </c>
      <c r="W2503" s="271"/>
      <c r="X2503" s="271">
        <f ca="1">IF(AND(C2503="Smelter not listed",OR(LEN(D2503)=0,LEN(E2503)=0)),1,0)</f>
        <v>0</v>
      </c>
      <c r="Y2503" s="271"/>
      <c r="Z2503" s="271"/>
      <c r="AB2503" s="273" t="str">
        <f>B2503&amp;C2503</f>
        <v/>
      </c>
    </row>
    <row r="2504" spans="1:28" ht="14" thickBot="1">
      <c r="A2504" s="292"/>
      <c r="B2504" s="274"/>
      <c r="C2504" s="274"/>
      <c r="D2504" s="275"/>
      <c r="E2504" s="275"/>
      <c r="F2504" s="275"/>
      <c r="G2504" s="275"/>
      <c r="H2504" s="275"/>
      <c r="I2504" s="275"/>
      <c r="J2504" s="275"/>
      <c r="K2504" s="275"/>
      <c r="L2504" s="275"/>
      <c r="M2504" s="275"/>
      <c r="N2504" s="275"/>
      <c r="O2504" s="275"/>
      <c r="P2504" s="275"/>
      <c r="Q2504" s="239"/>
      <c r="R2504" s="215"/>
      <c r="S2504" s="222" t="str">
        <f t="shared" ca="1" si="288"/>
        <v/>
      </c>
      <c r="T2504" s="222" t="str">
        <f ca="1">IF(B2504="","",IF(ISERROR(MATCH($J2504,SorP!$B$1:$B$6230,0)),"",INDIRECT("'SorP'!$A$"&amp;MATCH($J2504,SorP!$B$1:$B$6230,0))))</f>
        <v/>
      </c>
      <c r="AB2504" s="272" t="str">
        <f>B2504&amp;C2504</f>
        <v/>
      </c>
    </row>
    <row r="2505" spans="1:28" ht="14" thickTop="1">
      <c r="U2505" s="277"/>
      <c r="V2505" s="277"/>
      <c r="W2505" s="277"/>
      <c r="X2505" s="277"/>
      <c r="Y2505" s="277"/>
      <c r="Z2505" s="277"/>
    </row>
    <row r="2506" spans="1:28">
      <c r="U2506" s="277"/>
      <c r="V2506" s="277"/>
      <c r="W2506" s="277"/>
      <c r="X2506" s="277"/>
      <c r="Y2506" s="277"/>
      <c r="Z2506" s="277"/>
    </row>
    <row r="2507" spans="1:28" ht="14" thickBot="1">
      <c r="U2507" s="277"/>
      <c r="V2507" s="277"/>
      <c r="W2507" s="277"/>
      <c r="X2507" s="277"/>
      <c r="Y2507" s="277"/>
      <c r="Z2507" s="277"/>
    </row>
  </sheetData>
  <sheetProtection algorithmName="SHA-512" hashValue="+r1CTYSlHrA5vV0quPApz4siblL4kNjlw364k8UbDFFp4K6xZePIO7D6iuJQBgzB8Jj55JwZVlg9LWkJJgPK3Q==" saltValue="rEh3n15PjLJFbx5dprOteg==" spinCount="100000" sheet="1" formatRows="0" deleteRows="0" autoFilter="0"/>
  <autoFilter ref="A4:Q250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DDF8D97C-A5FB-49FD-9229-7DE14A280E89}"/>
    </customSheetView>
  </customSheetViews>
  <mergeCells count="3">
    <mergeCell ref="J2:O2"/>
    <mergeCell ref="B3:E3"/>
    <mergeCell ref="G3:I3"/>
  </mergeCells>
  <conditionalFormatting sqref="B93:B2503">
    <cfRule type="expression" dxfId="77" priority="58" stopIfTrue="1">
      <formula>IF(B93="",TRUE)</formula>
    </cfRule>
    <cfRule type="expression" dxfId="76" priority="69" stopIfTrue="1">
      <formula>IF(AND(COUNTIF(MetalSmelter,B93&amp;C93)=0,LEN(C93)&gt;0),TRUE,FALSE)</formula>
    </cfRule>
  </conditionalFormatting>
  <conditionalFormatting sqref="D93:D2503">
    <cfRule type="expression" dxfId="75" priority="52" stopIfTrue="1">
      <formula>IF(AND(LEN($C93)&gt;0,($C93&lt;&gt;"Smelter Not Listed")),1,0)</formula>
    </cfRule>
    <cfRule type="expression" dxfId="74" priority="77" stopIfTrue="1">
      <formula>IF(AND(D93="",$C93=$X$4),TRUE)</formula>
    </cfRule>
    <cfRule type="expression" dxfId="73" priority="78" stopIfTrue="1">
      <formula>IF(FIND("!",D93),TRUE)</formula>
    </cfRule>
  </conditionalFormatting>
  <conditionalFormatting sqref="G93:G2503">
    <cfRule type="expression" dxfId="72" priority="79" stopIfTrue="1">
      <formula>IF(FIND("Enter smelter details",G93),TRUE)</formula>
    </cfRule>
  </conditionalFormatting>
  <conditionalFormatting sqref="R93:R2504 E93:E2503">
    <cfRule type="expression" dxfId="71" priority="65" stopIfTrue="1">
      <formula>IF(AND(E93="",$C93=$X$4),TRUE)</formula>
    </cfRule>
    <cfRule type="expression" dxfId="70" priority="66" stopIfTrue="1">
      <formula>IF(FIND("!",E93),TRUE)</formula>
    </cfRule>
  </conditionalFormatting>
  <conditionalFormatting sqref="F93:F2503">
    <cfRule type="expression" dxfId="69" priority="56" stopIfTrue="1">
      <formula>IF(AND(LEN($A93)&gt;0,$A93&lt;&gt;$F93),TRUE,FALSE)</formula>
    </cfRule>
  </conditionalFormatting>
  <conditionalFormatting sqref="C93:C2503">
    <cfRule type="expression" dxfId="68" priority="55" stopIfTrue="1">
      <formula>IF(AND(B93&lt;&gt;"",C93=""),TRUE)</formula>
    </cfRule>
  </conditionalFormatting>
  <conditionalFormatting sqref="B21:B91 B5:B6 B9:B19">
    <cfRule type="expression" dxfId="67" priority="34" stopIfTrue="1">
      <formula>IF(B5="",TRUE)</formula>
    </cfRule>
    <cfRule type="expression" dxfId="66" priority="37" stopIfTrue="1">
      <formula>IF(AND(COUNTIF(MetalSmelter,B5&amp;C5)=0,LEN(C5)&gt;0),TRUE,FALSE)</formula>
    </cfRule>
  </conditionalFormatting>
  <conditionalFormatting sqref="D5:D6 D21:D91 D9:D19">
    <cfRule type="expression" dxfId="65" priority="31" stopIfTrue="1">
      <formula>IF(AND(LEN($C5)&gt;0,($C5&lt;&gt;"Smelter Not Listed")),1,0)</formula>
    </cfRule>
    <cfRule type="expression" dxfId="64" priority="38" stopIfTrue="1">
      <formula>IF(AND(D5="",$C5=$X$4),TRUE)</formula>
    </cfRule>
    <cfRule type="expression" dxfId="63" priority="39" stopIfTrue="1">
      <formula>IF(FIND("!",D5),TRUE)</formula>
    </cfRule>
  </conditionalFormatting>
  <conditionalFormatting sqref="G5:G6 G21:G91 G9:G19">
    <cfRule type="expression" dxfId="62" priority="40" stopIfTrue="1">
      <formula>IF(FIND("Enter smelter details",G5),TRUE)</formula>
    </cfRule>
  </conditionalFormatting>
  <conditionalFormatting sqref="R5:R6 E5:E6 E21:E91 E9:E19 R9:R91">
    <cfRule type="expression" dxfId="61" priority="35" stopIfTrue="1">
      <formula>IF(AND(E5="",$C5=$X$4),TRUE)</formula>
    </cfRule>
    <cfRule type="expression" dxfId="60" priority="36" stopIfTrue="1">
      <formula>IF(FIND("!",E5),TRUE)</formula>
    </cfRule>
  </conditionalFormatting>
  <conditionalFormatting sqref="F5:F6 F21:F91 F9:F19">
    <cfRule type="expression" dxfId="59" priority="33" stopIfTrue="1">
      <formula>IF(AND(LEN($A5)&gt;0,$A5&lt;&gt;$F5),TRUE,FALSE)</formula>
    </cfRule>
  </conditionalFormatting>
  <conditionalFormatting sqref="C21:C91 C5:C6 C9:C19">
    <cfRule type="expression" dxfId="58" priority="32" stopIfTrue="1">
      <formula>IF(AND(B5&lt;&gt;"",C5=""),TRUE)</formula>
    </cfRule>
  </conditionalFormatting>
  <conditionalFormatting sqref="B20">
    <cfRule type="expression" dxfId="57" priority="24" stopIfTrue="1">
      <formula>IF(B20="",TRUE)</formula>
    </cfRule>
    <cfRule type="expression" dxfId="56" priority="27" stopIfTrue="1">
      <formula>IF(AND(COUNTIF(MetalSmelter,B20&amp;C20)=0,LEN(C20)&gt;0),TRUE,FALSE)</formula>
    </cfRule>
  </conditionalFormatting>
  <conditionalFormatting sqref="D20">
    <cfRule type="expression" dxfId="55" priority="21" stopIfTrue="1">
      <formula>IF(AND(LEN($C20)&gt;0,($C20&lt;&gt;"Smelter Not Listed")),1,0)</formula>
    </cfRule>
    <cfRule type="expression" dxfId="54" priority="28" stopIfTrue="1">
      <formula>IF(AND(D20="",$C20=$X$4),TRUE)</formula>
    </cfRule>
    <cfRule type="expression" dxfId="53" priority="29" stopIfTrue="1">
      <formula>IF(FIND("!",D20),TRUE)</formula>
    </cfRule>
  </conditionalFormatting>
  <conditionalFormatting sqref="G20">
    <cfRule type="expression" dxfId="52" priority="30" stopIfTrue="1">
      <formula>IF(FIND("Enter smelter details",G20),TRUE)</formula>
    </cfRule>
  </conditionalFormatting>
  <conditionalFormatting sqref="E20">
    <cfRule type="expression" dxfId="51" priority="25" stopIfTrue="1">
      <formula>IF(AND(E20="",$C20=$X$4),TRUE)</formula>
    </cfRule>
    <cfRule type="expression" dxfId="50" priority="26" stopIfTrue="1">
      <formula>IF(FIND("!",E20),TRUE)</formula>
    </cfRule>
  </conditionalFormatting>
  <conditionalFormatting sqref="F20">
    <cfRule type="expression" dxfId="49" priority="23" stopIfTrue="1">
      <formula>IF(AND(LEN($A20)&gt;0,$A20&lt;&gt;$F20),TRUE,FALSE)</formula>
    </cfRule>
  </conditionalFormatting>
  <conditionalFormatting sqref="C20">
    <cfRule type="expression" dxfId="48" priority="22" stopIfTrue="1">
      <formula>IF(AND(B20&lt;&gt;"",C20=""),TRUE)</formula>
    </cfRule>
  </conditionalFormatting>
  <conditionalFormatting sqref="B7:B8">
    <cfRule type="expression" dxfId="47" priority="14" stopIfTrue="1">
      <formula>IF(B7="",TRUE)</formula>
    </cfRule>
    <cfRule type="expression" dxfId="46" priority="17" stopIfTrue="1">
      <formula>IF(AND(COUNTIF(MetalSmelter,B7&amp;C7)=0,LEN(C7)&gt;0),TRUE,FALSE)</formula>
    </cfRule>
  </conditionalFormatting>
  <conditionalFormatting sqref="D7:D8">
    <cfRule type="expression" dxfId="45" priority="11" stopIfTrue="1">
      <formula>IF(AND(LEN($C7)&gt;0,($C7&lt;&gt;"Smelter Not Listed")),1,0)</formula>
    </cfRule>
    <cfRule type="expression" dxfId="44" priority="18" stopIfTrue="1">
      <formula>IF(AND(D7="",$C7=$X$4),TRUE)</formula>
    </cfRule>
    <cfRule type="expression" dxfId="43" priority="19" stopIfTrue="1">
      <formula>IF(FIND("!",D7),TRUE)</formula>
    </cfRule>
  </conditionalFormatting>
  <conditionalFormatting sqref="G7:G8">
    <cfRule type="expression" dxfId="42" priority="20" stopIfTrue="1">
      <formula>IF(FIND("Enter smelter details",G7),TRUE)</formula>
    </cfRule>
  </conditionalFormatting>
  <conditionalFormatting sqref="R7:R8 E7:E8">
    <cfRule type="expression" dxfId="41" priority="15" stopIfTrue="1">
      <formula>IF(AND(E7="",$C7=$X$4),TRUE)</formula>
    </cfRule>
    <cfRule type="expression" dxfId="40" priority="16" stopIfTrue="1">
      <formula>IF(FIND("!",E7),TRUE)</formula>
    </cfRule>
  </conditionalFormatting>
  <conditionalFormatting sqref="F7:F8">
    <cfRule type="expression" dxfId="39" priority="13" stopIfTrue="1">
      <formula>IF(AND(LEN($A7)&gt;0,$A7&lt;&gt;$F7),TRUE,FALSE)</formula>
    </cfRule>
  </conditionalFormatting>
  <conditionalFormatting sqref="C7:C8">
    <cfRule type="expression" dxfId="38" priority="12" stopIfTrue="1">
      <formula>IF(AND(B7&lt;&gt;"",C7=""),TRUE)</formula>
    </cfRule>
  </conditionalFormatting>
  <conditionalFormatting sqref="B92">
    <cfRule type="expression" dxfId="37" priority="4" stopIfTrue="1">
      <formula>IF(B92="",TRUE)</formula>
    </cfRule>
    <cfRule type="expression" dxfId="36" priority="7" stopIfTrue="1">
      <formula>IF(AND(COUNTIF(MetalSmelter,B92&amp;C92)=0,LEN(C92)&gt;0),TRUE,FALSE)</formula>
    </cfRule>
  </conditionalFormatting>
  <conditionalFormatting sqref="D92">
    <cfRule type="expression" dxfId="35" priority="1" stopIfTrue="1">
      <formula>IF(AND(LEN($C92)&gt;0,($C92&lt;&gt;"Smelter Not Listed")),1,0)</formula>
    </cfRule>
    <cfRule type="expression" dxfId="34" priority="8" stopIfTrue="1">
      <formula>IF(AND(D92="",$C92=$X$4),TRUE)</formula>
    </cfRule>
    <cfRule type="expression" dxfId="33" priority="9" stopIfTrue="1">
      <formula>IF(FIND("!",D92),TRUE)</formula>
    </cfRule>
  </conditionalFormatting>
  <conditionalFormatting sqref="G92">
    <cfRule type="expression" dxfId="32" priority="10" stopIfTrue="1">
      <formula>IF(FIND("Enter smelter details",G92),TRUE)</formula>
    </cfRule>
  </conditionalFormatting>
  <conditionalFormatting sqref="R92 E92">
    <cfRule type="expression" dxfId="31" priority="5" stopIfTrue="1">
      <formula>IF(AND(E92="",$C92=$X$4),TRUE)</formula>
    </cfRule>
    <cfRule type="expression" dxfId="30" priority="6" stopIfTrue="1">
      <formula>IF(FIND("!",E92),TRUE)</formula>
    </cfRule>
  </conditionalFormatting>
  <conditionalFormatting sqref="F92">
    <cfRule type="expression" dxfId="29" priority="3" stopIfTrue="1">
      <formula>IF(AND(LEN($A92)&gt;0,$A92&lt;&gt;$F92),TRUE,FALSE)</formula>
    </cfRule>
  </conditionalFormatting>
  <conditionalFormatting sqref="C92">
    <cfRule type="expression" dxfId="28" priority="2" stopIfTrue="1">
      <formula>IF(AND(B92&lt;&gt;"",C92=""),TRUE)</formula>
    </cfRule>
  </conditionalFormatting>
  <dataValidations count="5">
    <dataValidation type="list" allowBlank="1" showInputMessage="1" showErrorMessage="1" sqref="B5:B2503" xr:uid="{00000000-0002-0000-0400-000000000000}">
      <formula1>Metal</formula1>
    </dataValidation>
    <dataValidation allowBlank="1" showErrorMessage="1" sqref="F5:G2503" xr:uid="{00000000-0002-0000-0400-000001000000}"/>
    <dataValidation type="list" showInputMessage="1" showErrorMessage="1" sqref="C5:C2503" xr:uid="{00000000-0002-0000-0400-000002000000}">
      <formula1>SN</formula1>
    </dataValidation>
    <dataValidation type="list" allowBlank="1" showInputMessage="1" showErrorMessage="1" sqref="E5:E2503" xr:uid="{00000000-0002-0000-0400-000003000000}">
      <formula1>CL</formula1>
    </dataValidation>
    <dataValidation type="list" allowBlank="1" showInputMessage="1" showErrorMessage="1" sqref="P5:P2503"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D2" sqref="D2"/>
    </sheetView>
  </sheetViews>
  <sheetFormatPr defaultColWidth="8.84375" defaultRowHeight="13.5"/>
  <cols>
    <col min="1" max="1" width="45.15234375" style="22" customWidth="1"/>
    <col min="2" max="2" width="42.84375" style="25" customWidth="1"/>
    <col min="3" max="3" width="51.61328125" style="22" customWidth="1"/>
    <col min="4" max="4" width="29.15234375" style="25" customWidth="1"/>
    <col min="5" max="5" width="9" style="24" customWidth="1"/>
    <col min="6" max="6" width="13.61328125" style="22" hidden="1" customWidth="1"/>
    <col min="7" max="7" width="13.3828125" style="22" hidden="1" customWidth="1"/>
    <col min="8" max="8" width="9" style="22" hidden="1" customWidth="1"/>
    <col min="9" max="9" width="9" style="176" hidden="1" customWidth="1"/>
    <col min="10" max="10" width="48.84375" style="22" hidden="1" customWidth="1"/>
    <col min="11" max="11" width="9" style="22" hidden="1" customWidth="1"/>
    <col min="12" max="15" width="8.84375" style="22" hidden="1" customWidth="1"/>
    <col min="16" max="18" width="8.84375" style="22" customWidth="1"/>
    <col min="19" max="16384" width="8.84375" style="22"/>
  </cols>
  <sheetData>
    <row r="1" spans="1:10" ht="30">
      <c r="A1" s="667" t="str">
        <f ca="1">OFFSET(L!$C$1,MATCH("Checker"&amp;ADDRESS(ROW(),COLUMN(),4),L!$A:$A,0)-1,SL,,)</f>
        <v>To ensure all required fields have been populated before submitting to your customers review form for any line items highlighted in red</v>
      </c>
      <c r="B1" s="667"/>
      <c r="C1" s="667"/>
      <c r="D1" s="146" t="str">
        <f ca="1">OFFSET(L!$C$1,MATCH("Checker"&amp;ADDRESS(ROW(),COLUMN(),4),L!$A:$A,0)-1,SL,,)</f>
        <v>Required fields remaining to be completed</v>
      </c>
      <c r="E1" s="84" t="s">
        <v>806</v>
      </c>
    </row>
    <row r="2" spans="1:10" ht="15">
      <c r="A2" s="77" t="s">
        <v>898</v>
      </c>
      <c r="B2" s="78" t="str">
        <f>IF(F65=1,"Click here to return to Smelter List","")</f>
        <v>Click here to return to Smelter List</v>
      </c>
      <c r="C2" s="150" t="str">
        <f>IF(F65=1,"Click here to return to Product List","")</f>
        <v>Click here to return to Product List</v>
      </c>
      <c r="D2" s="181"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527</v>
      </c>
      <c r="G3" s="22" t="s">
        <v>526</v>
      </c>
      <c r="H3" s="22" t="s">
        <v>528</v>
      </c>
      <c r="I3" s="176" t="s">
        <v>1317</v>
      </c>
      <c r="J3" s="22" t="s">
        <v>1318</v>
      </c>
    </row>
    <row r="4" spans="1:10" ht="41">
      <c r="A4" s="103" t="str">
        <f ca="1">Declaration!B8</f>
        <v>Company Name (*):</v>
      </c>
      <c r="B4" s="102" t="str">
        <f>Declaration!D8</f>
        <v xml:space="preserve">Kyte Powertech Limited </v>
      </c>
      <c r="C4" s="102" t="str">
        <f t="shared" ref="C4" ca="1" si="0">IF(H4=1,J4,I4)</f>
        <v>Complete</v>
      </c>
      <c r="D4" s="108" t="str">
        <f>IF(H4=1,"Click here to enter Company Name","")</f>
        <v/>
      </c>
      <c r="E4" s="84" t="s">
        <v>1307</v>
      </c>
      <c r="F4" s="106">
        <v>1</v>
      </c>
      <c r="G4" s="81">
        <f t="shared" ref="G4" si="1">IF(B4=0,1,0)</f>
        <v>0</v>
      </c>
      <c r="H4" s="82">
        <f>F4*G4</f>
        <v>0</v>
      </c>
      <c r="I4" s="177" t="str">
        <f ca="1">OFFSET(L!$C$1,MATCH("Checker"&amp;"Comp",L!$A:$A,0)-1,SL,,)</f>
        <v>Complete</v>
      </c>
      <c r="J4" s="178" t="str">
        <f ca="1">OFFSET(L!$C$1,MATCH("Checker"&amp;ADDRESS(ROW(),COLUMN(),4),L!$A:$A,0)-1,SL,,)</f>
        <v>Provide your company name on the Declaration tab cell D8</v>
      </c>
    </row>
    <row r="5" spans="1:10" ht="41">
      <c r="A5" s="103" t="str">
        <f ca="1">Declaration!B9</f>
        <v>Declaration Scope or Class (*):</v>
      </c>
      <c r="B5" s="102" t="str">
        <f>Declaration!D9</f>
        <v>A. Company</v>
      </c>
      <c r="C5" s="102" t="str">
        <f ca="1">IF(H5=1,J5,I5)</f>
        <v>Complete</v>
      </c>
      <c r="D5" s="108" t="str">
        <f>IF(H5=1,"Click here to enter Declaration Scope","")</f>
        <v/>
      </c>
      <c r="E5" s="84" t="s">
        <v>1307</v>
      </c>
      <c r="F5" s="106">
        <v>1</v>
      </c>
      <c r="G5" s="81">
        <f>IF(B5=0,1,0)</f>
        <v>0</v>
      </c>
      <c r="H5" s="82">
        <f t="shared" ref="H5" si="2">F5*G5</f>
        <v>0</v>
      </c>
      <c r="I5" s="177" t="str">
        <f ca="1">OFFSET(L!$C$1,MATCH("Checker"&amp;"Comp",L!$A:$A,0)-1,SL,,)</f>
        <v>Complete</v>
      </c>
      <c r="J5" s="178" t="str">
        <f ca="1">OFFSET(L!$C$1,MATCH("Checker"&amp;ADDRESS(ROW(),COLUMN(),4),L!$A:$A,0)-1,SL,,)</f>
        <v>Select the scope of declaration on the Declaration tab cell D9</v>
      </c>
    </row>
    <row r="6" spans="1:10" ht="41">
      <c r="A6" s="103" t="str">
        <f ca="1">Declaration!B10</f>
        <v>Description of Scope:</v>
      </c>
      <c r="B6" s="102" t="str">
        <f>Declaration!D10</f>
        <v>The aim is to identify the source of the conflict minerals used in the products or raw materials that goes into the manufacture of a transformer.</v>
      </c>
      <c r="C6" s="102" t="str">
        <f ca="1">IF(H6=1,J6,I6)</f>
        <v>Complete</v>
      </c>
      <c r="D6" s="108" t="str">
        <f>IF(H6=1,"Click here to provide a Description of Scope","")</f>
        <v/>
      </c>
      <c r="E6" s="84" t="s">
        <v>1307</v>
      </c>
      <c r="F6" s="107">
        <f>IF(OR(B5=Declaration!P9,B5=Declaration!Q9,B5=0),0,1)</f>
        <v>0</v>
      </c>
      <c r="G6" s="81">
        <f>IF(B6=0,1,0)</f>
        <v>0</v>
      </c>
      <c r="H6" s="82">
        <f t="shared" ref="H6:H17" si="3">F6*G6</f>
        <v>0</v>
      </c>
      <c r="I6" s="177" t="str">
        <f ca="1">OFFSET(L!$C$1,MATCH("Checker"&amp;"Comp",L!$A:$A,0)-1,SL,,)</f>
        <v>Complete</v>
      </c>
      <c r="J6" s="22" t="str">
        <f ca="1">OFFSET(L!$C$1,MATCH("Checker"&amp;ADDRESS(ROW(),COLUMN(),4),L!$A:$A,0)-1,SL,,)</f>
        <v>Provide description of scope on Declaration tab cell D10</v>
      </c>
    </row>
    <row r="7" spans="1:10" ht="41">
      <c r="A7" s="103" t="str">
        <f ca="1">Declaration!B15</f>
        <v>Contact Name (*):</v>
      </c>
      <c r="B7" s="102" t="str">
        <f>Declaration!D15</f>
        <v xml:space="preserve">Chaitra Satish </v>
      </c>
      <c r="C7" s="102" t="str">
        <f ca="1">IF(H7=1,J7,I7)</f>
        <v>Complete</v>
      </c>
      <c r="D7" s="108" t="str">
        <f>IF(H7=1,"Click here to enter Contact Name","")</f>
        <v/>
      </c>
      <c r="E7" s="84" t="s">
        <v>1307</v>
      </c>
      <c r="F7" s="149">
        <v>1</v>
      </c>
      <c r="G7" s="81">
        <f>IF(B7=0,1,0)</f>
        <v>0</v>
      </c>
      <c r="H7" s="82">
        <f t="shared" si="3"/>
        <v>0</v>
      </c>
      <c r="I7" s="177" t="str">
        <f ca="1">OFFSET(L!$C$1,MATCH("Checker"&amp;"Comp",L!$A:$A,0)-1,SL,,)</f>
        <v>Complete</v>
      </c>
      <c r="J7" s="22" t="str">
        <f ca="1">OFFSET(L!$C$1,MATCH("Checker"&amp;ADDRESS(ROW(),COLUMN(),4),L!$A:$A,0)-1,SL,,)</f>
        <v>Provide contact name in Declaration tab cell D15</v>
      </c>
    </row>
    <row r="8" spans="1:10" ht="41">
      <c r="A8" s="103" t="str">
        <f ca="1">Declaration!B16</f>
        <v>Email – Contact (*):</v>
      </c>
      <c r="B8" s="102" t="str">
        <f>Declaration!D16</f>
        <v>chaitra.satish@kytepowertech.com</v>
      </c>
      <c r="C8" s="102" t="str">
        <f ca="1">IF(H8=1,J8,I8)</f>
        <v>Complete</v>
      </c>
      <c r="D8" s="108" t="str">
        <f>IF(H8=1,"Click here to enter Email-Contact","")</f>
        <v/>
      </c>
      <c r="E8" s="84" t="s">
        <v>1307</v>
      </c>
      <c r="F8" s="149">
        <v>1</v>
      </c>
      <c r="G8" s="81">
        <f>IF(ISNUMBER(SEARCH("@",B8)),0,1)</f>
        <v>0</v>
      </c>
      <c r="H8" s="82">
        <f t="shared" si="3"/>
        <v>0</v>
      </c>
      <c r="I8" s="177" t="str">
        <f ca="1">OFFSET(L!$C$1,MATCH("Checker"&amp;"Comp",L!$A:$A,0)-1,SL,,)</f>
        <v>Complete</v>
      </c>
      <c r="J8" s="22" t="str">
        <f ca="1">OFFSET(L!$C$1,MATCH("Checker"&amp;ADDRESS(ROW(),COLUMN(),4),L!$A:$A,0)-1,SL,,)</f>
        <v>Provide a valid email for contact in Declaration tab cell D16</v>
      </c>
    </row>
    <row r="9" spans="1:10" ht="41">
      <c r="A9" s="103" t="str">
        <f ca="1">Declaration!B17</f>
        <v>Phone – Contact (*):</v>
      </c>
      <c r="B9" s="102" t="str">
        <f>Declaration!D17</f>
        <v>+353 494331588</v>
      </c>
      <c r="C9" s="102" t="str">
        <f ca="1">IF(H9=1,J9,I9)</f>
        <v>Complete</v>
      </c>
      <c r="D9" s="108" t="str">
        <f>IF(H9=1,"Click here to enter Phone-Contact","")</f>
        <v/>
      </c>
      <c r="E9" s="84" t="s">
        <v>1307</v>
      </c>
      <c r="F9" s="149">
        <v>1</v>
      </c>
      <c r="G9" s="81">
        <f>IF(B9=0,1,0)</f>
        <v>0</v>
      </c>
      <c r="H9" s="82">
        <f t="shared" si="3"/>
        <v>0</v>
      </c>
      <c r="I9" s="177" t="str">
        <f ca="1">OFFSET(L!$C$1,MATCH("Checker"&amp;"Comp",L!$A:$A,0)-1,SL,,)</f>
        <v>Complete</v>
      </c>
      <c r="J9" s="22" t="str">
        <f ca="1">OFFSET(L!$C$1,MATCH("Checker"&amp;ADDRESS(ROW(),COLUMN(),4),L!$A:$A,0)-1,SL,,)</f>
        <v>Provide a phone number for contact in Declaration tab cell D17</v>
      </c>
    </row>
    <row r="10" spans="1:10" ht="41">
      <c r="A10" s="103" t="str">
        <f ca="1">Declaration!B18</f>
        <v>Authorizer (*):</v>
      </c>
      <c r="B10" s="102" t="str">
        <f>Declaration!D18</f>
        <v>Olivia McCabe</v>
      </c>
      <c r="C10" s="102" t="str">
        <f t="shared" ref="C10" ca="1" si="4">IF(H10=1,J10,I10)</f>
        <v>Complete</v>
      </c>
      <c r="D10" s="108" t="str">
        <f>IF(H10=1,"Click here to enter an Authorized Company Representative's name","")</f>
        <v/>
      </c>
      <c r="E10" s="84" t="s">
        <v>1307</v>
      </c>
      <c r="F10" s="106">
        <v>1</v>
      </c>
      <c r="G10" s="81">
        <f t="shared" ref="G10" si="5">IF(B10=0,1,0)</f>
        <v>0</v>
      </c>
      <c r="H10" s="82">
        <f t="shared" si="3"/>
        <v>0</v>
      </c>
      <c r="I10" s="177" t="str">
        <f ca="1">OFFSET(L!$C$1,MATCH("Checker"&amp;"Comp",L!$A:$A,0)-1,SL,,)</f>
        <v>Complete</v>
      </c>
      <c r="J10" s="22" t="str">
        <f ca="1">OFFSET(L!$C$1,MATCH("Checker"&amp;ADDRESS(ROW(),COLUMN(),4),L!$A:$A,0)-1,SL,,)</f>
        <v>Provide authorized company representative contact name in Declaration tab cell D18</v>
      </c>
    </row>
    <row r="11" spans="1:10" ht="41">
      <c r="A11" s="103" t="str">
        <f ca="1">Declaration!B20</f>
        <v>Email - Authorizer (*):</v>
      </c>
      <c r="B11" s="102" t="str">
        <f>Declaration!D20</f>
        <v>olivia.mccabe@kytepowertech.com</v>
      </c>
      <c r="C11" s="102" t="str">
        <f ca="1">IF(H11=1,J11,I11)</f>
        <v>Complete</v>
      </c>
      <c r="D11" s="108" t="str">
        <f>IF(H11=1,"Click here to enter Representative's email","")</f>
        <v/>
      </c>
      <c r="E11" s="84" t="s">
        <v>1307</v>
      </c>
      <c r="F11" s="106">
        <v>1</v>
      </c>
      <c r="G11" s="81">
        <f>IF(ISNUMBER(SEARCH("@",B11)),0,1)</f>
        <v>0</v>
      </c>
      <c r="H11" s="82">
        <f t="shared" si="3"/>
        <v>0</v>
      </c>
      <c r="I11" s="177" t="str">
        <f ca="1">OFFSET(L!$C$1,MATCH("Checker"&amp;"Comp",L!$A:$A,0)-1,SL,,)</f>
        <v>Complete</v>
      </c>
      <c r="J11" s="22" t="str">
        <f ca="1">OFFSET(L!$C$1,MATCH("Checker"&amp;ADDRESS(ROW(),COLUMN(),4),L!$A:$A,0)-1,SL,,)</f>
        <v>Provide an email for authorized company representative on Declaration tab cell D20</v>
      </c>
    </row>
    <row r="12" spans="1:10" ht="41">
      <c r="A12" s="103" t="str">
        <f ca="1">Declaration!B22</f>
        <v>Effective Date (*):</v>
      </c>
      <c r="B12" s="104">
        <f>Declaration!D22</f>
        <v>44651</v>
      </c>
      <c r="C12" s="102" t="str">
        <f ca="1">IF(H12=1,J12,I12)</f>
        <v>Complete</v>
      </c>
      <c r="D12" s="108" t="str">
        <f>IF(H12=1,"Click here to enter Date of Completion","")</f>
        <v/>
      </c>
      <c r="E12" s="84" t="s">
        <v>1307</v>
      </c>
      <c r="F12" s="106">
        <v>1</v>
      </c>
      <c r="G12" s="81">
        <f>IF(B12=0,1,0)</f>
        <v>0</v>
      </c>
      <c r="H12" s="82">
        <f t="shared" si="3"/>
        <v>0</v>
      </c>
      <c r="I12" s="177" t="str">
        <f ca="1">OFFSET(L!$C$1,MATCH("Checker"&amp;"Comp",L!$A:$A,0)-1,SL,,)</f>
        <v>Complete</v>
      </c>
      <c r="J12" s="22" t="str">
        <f ca="1">OFFSET(L!$C$1,MATCH("Checker"&amp;ADDRESS(ROW(),COLUMN(),4),L!$A:$A,0)-1,SL,,)</f>
        <v>Provide date the form was completed on Declaration tab cell D22</v>
      </c>
    </row>
    <row r="13" spans="1:10" ht="67.5">
      <c r="A13" s="102" t="str">
        <f ca="1">Declaration!B25</f>
        <v>1) Is any 3TG intentionally added or used in the product(s) or in the production process? (*)</v>
      </c>
      <c r="B13" s="105"/>
      <c r="C13" s="105"/>
      <c r="D13" s="109"/>
      <c r="E13" s="84" t="s">
        <v>810</v>
      </c>
      <c r="F13" s="106"/>
      <c r="G13" s="24"/>
      <c r="H13" s="83">
        <f t="shared" si="3"/>
        <v>0</v>
      </c>
    </row>
    <row r="14" spans="1:10" ht="27.5">
      <c r="A14" s="103" t="str">
        <f ca="1">Declaration!B26</f>
        <v>Tantalum  (*)</v>
      </c>
      <c r="B14" s="102" t="str">
        <f>Declaration!D26</f>
        <v>Yes</v>
      </c>
      <c r="C14" s="102" t="str">
        <f ca="1">IF(H14=1,J14,I14)</f>
        <v>Complete</v>
      </c>
      <c r="D14" s="108" t="str">
        <f>IF(H14=1,"Click here to answer question 1 for Tantalum","")</f>
        <v/>
      </c>
      <c r="E14" s="84" t="s">
        <v>806</v>
      </c>
      <c r="F14" s="106">
        <v>1</v>
      </c>
      <c r="G14" s="81">
        <f>IF(B14=0,1,0)</f>
        <v>0</v>
      </c>
      <c r="H14" s="82">
        <f t="shared" si="3"/>
        <v>0</v>
      </c>
      <c r="I14" s="177" t="str">
        <f ca="1">OFFSET(L!$C$1,MATCH("Checker"&amp;"Comp",L!$A:$A,0)-1,SL,,)</f>
        <v>Complete</v>
      </c>
      <c r="J14" s="178" t="str">
        <f ca="1">OFFSET(L!$C$1,MATCH("Checker"&amp;ADDRESS(ROW(),COLUMN(),4),L!$A:$A,0)-1,SL,,)</f>
        <v>Declare if Tantalum is intentionally added to your products on Declaration tab cell D26</v>
      </c>
    </row>
    <row r="15" spans="1:10" ht="41">
      <c r="A15" s="103" t="str">
        <f ca="1">Declaration!B27</f>
        <v>Tin  (*)</v>
      </c>
      <c r="B15" s="102" t="str">
        <f>Declaration!D27</f>
        <v>Yes</v>
      </c>
      <c r="C15" s="102" t="str">
        <f ca="1">IF(H15=1,J15,I15)</f>
        <v>Complete</v>
      </c>
      <c r="D15" s="108" t="str">
        <f>IF(H15=1,"Click here to answer question 1 for Tin","")</f>
        <v/>
      </c>
      <c r="E15" s="84" t="s">
        <v>807</v>
      </c>
      <c r="F15" s="106">
        <v>1</v>
      </c>
      <c r="G15" s="81">
        <f>IF(B15=0,1,0)</f>
        <v>0</v>
      </c>
      <c r="H15" s="82">
        <f t="shared" si="3"/>
        <v>0</v>
      </c>
      <c r="I15" s="177" t="str">
        <f ca="1">OFFSET(L!$C$1,MATCH("Checker"&amp;"Comp",L!$A:$A,0)-1,SL,,)</f>
        <v>Complete</v>
      </c>
      <c r="J15" s="178" t="str">
        <f ca="1">OFFSET(L!$C$1,MATCH("Checker"&amp;ADDRESS(ROW(),COLUMN(),4),L!$A:$A,0)-1,SL,,)</f>
        <v>Declare if Tin is intentionally added to your products on Declaration tab cell D27</v>
      </c>
    </row>
    <row r="16" spans="1:10" ht="41">
      <c r="A16" s="103" t="str">
        <f ca="1">Declaration!B28</f>
        <v>Gold  (*)</v>
      </c>
      <c r="B16" s="102" t="str">
        <f>Declaration!D28</f>
        <v>Yes</v>
      </c>
      <c r="C16" s="102" t="str">
        <f ca="1">IF(H16=1,J16,I16)</f>
        <v>Complete</v>
      </c>
      <c r="D16" s="108" t="str">
        <f>IF(H16=1,"Click here to answer question 1 for Gold","")</f>
        <v/>
      </c>
      <c r="E16" s="84" t="s">
        <v>807</v>
      </c>
      <c r="F16" s="106">
        <v>1</v>
      </c>
      <c r="G16" s="81">
        <f>IF(B16=0,1,0)</f>
        <v>0</v>
      </c>
      <c r="H16" s="82">
        <f t="shared" si="3"/>
        <v>0</v>
      </c>
      <c r="I16" s="177" t="str">
        <f ca="1">OFFSET(L!$C$1,MATCH("Checker"&amp;"Comp",L!$A:$A,0)-1,SL,,)</f>
        <v>Complete</v>
      </c>
      <c r="J16" s="178" t="str">
        <f ca="1">OFFSET(L!$C$1,MATCH("Checker"&amp;ADDRESS(ROW(),COLUMN(),4),L!$A:$A,0)-1,SL,,)</f>
        <v>Declare if Gold is intentionally added to your products on Declaration tab cell D28</v>
      </c>
    </row>
    <row r="17" spans="1:10" ht="41">
      <c r="A17" s="103" t="str">
        <f ca="1">Declaration!B29</f>
        <v>Tungsten  (*)</v>
      </c>
      <c r="B17" s="102" t="str">
        <f>Declaration!D29</f>
        <v>Yes</v>
      </c>
      <c r="C17" s="102" t="str">
        <f ca="1">IF(H17=1,J17,I17)</f>
        <v>Complete</v>
      </c>
      <c r="D17" s="108" t="str">
        <f>IF(H17=1,"Click here to answer question 1 for Tungsten","")</f>
        <v/>
      </c>
      <c r="E17" s="84" t="s">
        <v>807</v>
      </c>
      <c r="F17" s="106">
        <v>1</v>
      </c>
      <c r="G17" s="81">
        <f>IF(B17=0,1,0)</f>
        <v>0</v>
      </c>
      <c r="H17" s="82">
        <f t="shared" si="3"/>
        <v>0</v>
      </c>
      <c r="I17" s="177" t="str">
        <f ca="1">OFFSET(L!$C$1,MATCH("Checker"&amp;"Comp",L!$A:$A,0)-1,SL,,)</f>
        <v>Complete</v>
      </c>
      <c r="J17" s="178" t="str">
        <f ca="1">OFFSET(L!$C$1,MATCH("Checker"&amp;ADDRESS(ROW(),COLUMN(),4),L!$A:$A,0)-1,SL,,)</f>
        <v>Declare if Tungsten is intentionally added to your products on Declaration tab cell D29</v>
      </c>
    </row>
    <row r="18" spans="1:10" ht="54">
      <c r="A18" s="102" t="str">
        <f ca="1">Declaration!B31</f>
        <v>2) Does any 3TG remain in the product(s)? (*)</v>
      </c>
      <c r="B18" s="105"/>
      <c r="C18" s="105"/>
      <c r="D18" s="109"/>
      <c r="E18" s="84" t="s">
        <v>808</v>
      </c>
      <c r="F18" s="106"/>
      <c r="G18" s="24"/>
      <c r="H18" s="24"/>
      <c r="J18" s="178"/>
    </row>
    <row r="19" spans="1:10" ht="41">
      <c r="A19" s="103" t="str">
        <f ca="1">Declaration!B32</f>
        <v>Tantalum  (*)</v>
      </c>
      <c r="B19" s="102" t="str">
        <f>IF($B$14="Yes",Declaration!D32,0)</f>
        <v>Yes</v>
      </c>
      <c r="C19" s="102" t="str">
        <f ca="1">IF(H19=1,J19,I19)</f>
        <v>Complete</v>
      </c>
      <c r="D19" s="110" t="str">
        <f>IF(H19=1,"Click here to answer question 2 for Tantalum","")</f>
        <v/>
      </c>
      <c r="E19" s="84" t="s">
        <v>807</v>
      </c>
      <c r="F19" s="107">
        <f>IF(B$14="No",0,1)</f>
        <v>1</v>
      </c>
      <c r="G19" s="81">
        <f>IF(B19=0,1,0)</f>
        <v>0</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41">
      <c r="A20" s="103" t="str">
        <f ca="1">Declaration!B33</f>
        <v>Tin  (*)</v>
      </c>
      <c r="B20" s="102" t="str">
        <f>IF($B$15="Yes",Declaration!D33,0)</f>
        <v>Yes</v>
      </c>
      <c r="C20" s="102" t="str">
        <f ca="1">IF(H20=1,J20,I20)</f>
        <v>Complete</v>
      </c>
      <c r="D20" s="110" t="str">
        <f>IF(H20=1,"Click here to answer question 2 for Tin","")</f>
        <v/>
      </c>
      <c r="E20" s="84" t="s">
        <v>807</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41">
      <c r="A21" s="103" t="str">
        <f ca="1">Declaration!B34</f>
        <v>Gold  (*)</v>
      </c>
      <c r="B21" s="102" t="str">
        <f>IF($B$16="Yes",Declaration!D34,0)</f>
        <v>Yes</v>
      </c>
      <c r="C21" s="102" t="str">
        <f ca="1">IF(H21=1,J21,I21)</f>
        <v>Complete</v>
      </c>
      <c r="D21" s="110" t="str">
        <f>IF(H21=1,"Click here to answer question 2 for Gold","")</f>
        <v/>
      </c>
      <c r="E21" s="84" t="s">
        <v>807</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41">
      <c r="A22" s="103" t="str">
        <f ca="1">Declaration!B35</f>
        <v>Tungsten  (*)</v>
      </c>
      <c r="B22" s="102" t="str">
        <f>IF($B$17="Yes",Declaration!D35,0)</f>
        <v>Yes</v>
      </c>
      <c r="C22" s="102" t="str">
        <f ca="1">IF(H22=1,J22,I22)</f>
        <v>Complete</v>
      </c>
      <c r="D22" s="110" t="str">
        <f>IF(H22=1,"Click here to answer question 2 for Tungsten","")</f>
        <v/>
      </c>
      <c r="E22" s="84" t="s">
        <v>807</v>
      </c>
      <c r="F22" s="107">
        <f>IF(B$17="No",0,1)</f>
        <v>1</v>
      </c>
      <c r="G22" s="81">
        <f>IF(B22=0,1,0)</f>
        <v>0</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807</v>
      </c>
      <c r="F23" s="106"/>
      <c r="G23" s="24"/>
      <c r="H23" s="24"/>
      <c r="J23" s="178"/>
    </row>
    <row r="24" spans="1:10" ht="41">
      <c r="A24" s="103" t="str">
        <f ca="1">Declaration!B38</f>
        <v>Tantalum  (*)</v>
      </c>
      <c r="B24" s="102" t="str">
        <f>IF(AND($B$14="Yes",$B$19="Yes"),Declaration!D38,0)</f>
        <v>Yes</v>
      </c>
      <c r="C24" s="102" t="str">
        <f ca="1">IF(H24=1,J24,I24)</f>
        <v>Complete</v>
      </c>
      <c r="D24" s="110" t="str">
        <f>IF(H24=1,"Click here to answer question 3 for Tantalum","")</f>
        <v/>
      </c>
      <c r="E24" s="84" t="s">
        <v>807</v>
      </c>
      <c r="F24" s="107">
        <f>IF(OR(B14="No",B19="No"),0,1)</f>
        <v>1</v>
      </c>
      <c r="G24" s="81">
        <f t="shared" ref="G24" si="6">IF(B24=0,1,0)</f>
        <v>0</v>
      </c>
      <c r="H24" s="82">
        <f t="shared" ref="H24" si="7">F24*G24</f>
        <v>0</v>
      </c>
      <c r="I24" s="177"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41">
      <c r="A25" s="103" t="str">
        <f ca="1">Declaration!B39</f>
        <v>Tin  (*)</v>
      </c>
      <c r="B25" s="102" t="str">
        <f>IF(AND($B$15="Yes",$B$20="Yes"),Declaration!D39,0)</f>
        <v>Yes</v>
      </c>
      <c r="C25" s="102" t="str">
        <f ca="1">IF(H25=1,J25,I25)</f>
        <v>Complete</v>
      </c>
      <c r="D25" s="110" t="str">
        <f>IF(H25=1,"Click here to answer question 3 for Tin","")</f>
        <v/>
      </c>
      <c r="E25" s="84" t="s">
        <v>807</v>
      </c>
      <c r="F25" s="107">
        <f>IF(OR(B15="No",B20="No"),0,1)</f>
        <v>1</v>
      </c>
      <c r="G25" s="81">
        <f>IF(B25=0,1,0)</f>
        <v>0</v>
      </c>
      <c r="H25" s="82">
        <f>F25*G25</f>
        <v>0</v>
      </c>
      <c r="I25" s="177"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41">
      <c r="A26" s="103" t="str">
        <f ca="1">Declaration!B40</f>
        <v>Gold  (*)</v>
      </c>
      <c r="B26" s="102" t="str">
        <f>IF(AND($B$16="Yes",$B$21="Yes"),Declaration!D40,0)</f>
        <v>Unknown</v>
      </c>
      <c r="C26" s="102" t="str">
        <f ca="1">IF(H26=1,J26,I26)</f>
        <v>Complete</v>
      </c>
      <c r="D26" s="110" t="str">
        <f>IF(H26=1,"Click here to answer question 3 for Gold","")</f>
        <v/>
      </c>
      <c r="E26" s="84" t="s">
        <v>807</v>
      </c>
      <c r="F26" s="107">
        <f>IF(OR(B16="No",B21="No"),0,1)</f>
        <v>1</v>
      </c>
      <c r="G26" s="81">
        <f>IF(B26=0,1,0)</f>
        <v>0</v>
      </c>
      <c r="H26" s="82">
        <f>F26*G26</f>
        <v>0</v>
      </c>
      <c r="I26" s="177"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41">
      <c r="A27" s="103" t="str">
        <f ca="1">Declaration!B41</f>
        <v>Tungsten  (*)</v>
      </c>
      <c r="B27" s="102" t="str">
        <f>IF(AND($B$17="Yes",$B$22="Yes"),Declaration!D41,0)</f>
        <v>Yes</v>
      </c>
      <c r="C27" s="102" t="str">
        <f ca="1">IF(H27=1,J27,I27)</f>
        <v>Complete</v>
      </c>
      <c r="D27" s="110" t="str">
        <f>IF(H27=1,"Click here to answer question 3 for Tungsten","")</f>
        <v/>
      </c>
      <c r="E27" s="84" t="s">
        <v>807</v>
      </c>
      <c r="F27" s="107">
        <f>IF(OR(B17="No",B22="No"),0,1)</f>
        <v>1</v>
      </c>
      <c r="G27" s="81">
        <f>IF(B27=0,1,0)</f>
        <v>0</v>
      </c>
      <c r="H27" s="82">
        <f>F27*G27</f>
        <v>0</v>
      </c>
      <c r="I27" s="177"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5" customHeight="1">
      <c r="A28" s="102" t="str">
        <f ca="1">Declaration!B43</f>
        <v>4) Do any of the smelters in your supply chain source the 3TG from conflict-affected and high-risk areas? (*)</v>
      </c>
      <c r="B28" s="102"/>
      <c r="C28" s="102"/>
      <c r="D28" s="110"/>
      <c r="E28" s="84"/>
      <c r="F28" s="84"/>
      <c r="G28" s="84"/>
      <c r="H28" s="24"/>
      <c r="I28" s="177"/>
    </row>
    <row r="29" spans="1:10" ht="41.15" customHeight="1">
      <c r="A29" s="103" t="str">
        <f ca="1">Declaration!B44</f>
        <v>Tantalum  (*)</v>
      </c>
      <c r="B29" s="102" t="str">
        <f>IF(AND($B$14="Yes",$B$19="Yes"),Declaration!D44,0)</f>
        <v>Yes</v>
      </c>
      <c r="C29" s="102" t="str">
        <f ca="1">IF(H29=1,J29,I29)</f>
        <v>Complete</v>
      </c>
      <c r="D29" s="322" t="str">
        <f>IF(H29=1,"Click here to answer question 4 for Tantalum","")</f>
        <v/>
      </c>
      <c r="E29" s="84"/>
      <c r="F29" s="107">
        <f>F24</f>
        <v>1</v>
      </c>
      <c r="G29" s="81">
        <f t="shared" ref="G29" si="8">IF(B29=0,1,0)</f>
        <v>0</v>
      </c>
      <c r="H29" s="82">
        <f t="shared" ref="H29" si="9">F29*G29</f>
        <v>0</v>
      </c>
      <c r="I29" s="177"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5" customHeight="1">
      <c r="A30" s="103" t="str">
        <f ca="1">Declaration!B45</f>
        <v>Tin  (*)</v>
      </c>
      <c r="B30" s="102" t="str">
        <f>IF(AND($B$15="Yes",$B$20="Yes"),Declaration!D45,0)</f>
        <v>Yes</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5" customHeight="1">
      <c r="A31" s="103" t="str">
        <f ca="1">Declaration!B46</f>
        <v>Gold  (*)</v>
      </c>
      <c r="B31" s="102" t="str">
        <f>IF(AND($B$16="Yes",$B$21="Yes"),Declaration!D46,0)</f>
        <v>Yes</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5" customHeight="1">
      <c r="A32" s="103" t="str">
        <f ca="1">Declaration!B47</f>
        <v>Tungsten  (*)</v>
      </c>
      <c r="B32" s="102" t="str">
        <f>IF(AND($B$17="Yes",$B$22="Yes"),Declaration!D47,0)</f>
        <v>Yes</v>
      </c>
      <c r="C32" s="102" t="str">
        <f ca="1">IF(H32=1,J32,I32)</f>
        <v>Complete</v>
      </c>
      <c r="D32" s="322" t="str">
        <f>IF(H32=1,"Click here to answer question 4 for Tungsten","")</f>
        <v/>
      </c>
      <c r="E32" s="84"/>
      <c r="F32" s="107">
        <f>F27</f>
        <v>1</v>
      </c>
      <c r="G32" s="81">
        <f>IF(B32=0,1,0)</f>
        <v>0</v>
      </c>
      <c r="H32" s="82">
        <f>F32*G32</f>
        <v>0</v>
      </c>
      <c r="I32" s="177"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40.5">
      <c r="A33" s="102" t="str">
        <f ca="1">Declaration!B49</f>
        <v>5) Does 100 percent of the 3TG (necessary to the functionality or production of your products) originate from recycled or scrap sources?  (*)</v>
      </c>
      <c r="B33" s="105"/>
      <c r="C33" s="105"/>
      <c r="D33" s="109"/>
      <c r="E33" s="84" t="s">
        <v>1307</v>
      </c>
      <c r="F33" s="106"/>
      <c r="G33" s="24"/>
      <c r="H33" s="24"/>
      <c r="J33" s="178"/>
    </row>
    <row r="34" spans="1:10" ht="41">
      <c r="A34" s="103" t="str">
        <f ca="1">Declaration!B50</f>
        <v>Tantalum  (*)</v>
      </c>
      <c r="B34" s="102" t="str">
        <f>IF(AND($B$14="Yes",$B$19="Yes"),Declaration!D50,0)</f>
        <v>No</v>
      </c>
      <c r="C34" s="102" t="str">
        <f ca="1">IF(H34=1,J34,I34)</f>
        <v>Complete</v>
      </c>
      <c r="D34" s="322" t="str">
        <f>IF(H34=1,"Click here to answer question 5 for Tantalum","")</f>
        <v/>
      </c>
      <c r="E34" s="84" t="s">
        <v>1307</v>
      </c>
      <c r="F34" s="107">
        <f>F24</f>
        <v>1</v>
      </c>
      <c r="G34" s="81">
        <f>IF(B34=0,1,0)</f>
        <v>0</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41">
      <c r="A35" s="103" t="str">
        <f ca="1">Declaration!B51</f>
        <v>Tin  (*)</v>
      </c>
      <c r="B35" s="102" t="str">
        <f>IF(AND($B$15="Yes",$B$20="Yes"),Declaration!D51,0)</f>
        <v>No</v>
      </c>
      <c r="C35" s="102" t="str">
        <f ca="1">IF(H35=1,J35,I35)</f>
        <v>Complete</v>
      </c>
      <c r="D35" s="322" t="str">
        <f>IF(H35=1,"Click here to answer question 5 for Tin","")</f>
        <v/>
      </c>
      <c r="E35" s="84" t="s">
        <v>1307</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41">
      <c r="A36" s="103" t="str">
        <f ca="1">Declaration!B52</f>
        <v>Gold  (*)</v>
      </c>
      <c r="B36" s="102" t="str">
        <f>IF(AND($B$16="Yes",$B$21="Yes"),Declaration!D52,0)</f>
        <v>No</v>
      </c>
      <c r="C36" s="102" t="str">
        <f ca="1">IF(H36=1,J36,I36)</f>
        <v>Complete</v>
      </c>
      <c r="D36" s="322" t="str">
        <f>IF(H36=1,"Click here to answer question 5 for Gold","")</f>
        <v/>
      </c>
      <c r="E36" s="84" t="s">
        <v>1307</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41">
      <c r="A37" s="103" t="str">
        <f ca="1">Declaration!B53</f>
        <v>Tungsten  (*)</v>
      </c>
      <c r="B37" s="102" t="str">
        <f>IF(AND($B$17="Yes",$B$22="Yes"),Declaration!D53,0)</f>
        <v>No</v>
      </c>
      <c r="C37" s="102" t="str">
        <f ca="1">IF(H37=1,J37,I37)</f>
        <v>Complete</v>
      </c>
      <c r="D37" s="322" t="str">
        <f>IF(H37=1,"Click here to answer question 5 for Tungsten","")</f>
        <v/>
      </c>
      <c r="E37" s="84" t="s">
        <v>1307</v>
      </c>
      <c r="F37" s="107">
        <f>F27</f>
        <v>1</v>
      </c>
      <c r="G37" s="81">
        <f>IF(B37=0,1,0)</f>
        <v>0</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40.5">
      <c r="A38" s="102" t="str">
        <f ca="1">Declaration!B55</f>
        <v>6) What percentage of relevant suppliers have provided a response to your supply chain survey?  (*)</v>
      </c>
      <c r="B38" s="105"/>
      <c r="C38" s="105"/>
      <c r="D38" s="109"/>
      <c r="E38" s="84" t="s">
        <v>807</v>
      </c>
      <c r="F38" s="106"/>
      <c r="G38" s="24"/>
      <c r="H38" s="24"/>
    </row>
    <row r="39" spans="1:10" ht="27.5">
      <c r="A39" s="103" t="str">
        <f ca="1">Declaration!B56</f>
        <v>Tantalum  (*)</v>
      </c>
      <c r="B39" s="340" t="str">
        <f>IF(AND($B$14="Yes",$B$19="Yes"),Declaration!D56,0)</f>
        <v>Greater than 50%</v>
      </c>
      <c r="C39" s="102" t="str">
        <f ca="1">IF(H39=1,J39,I39)</f>
        <v>Complete</v>
      </c>
      <c r="D39" s="323" t="str">
        <f>IF(H39=1,"Click here to answer question 6 for Tantalum","")</f>
        <v/>
      </c>
      <c r="E39" s="84" t="s">
        <v>806</v>
      </c>
      <c r="F39" s="107">
        <f>F24</f>
        <v>1</v>
      </c>
      <c r="G39" s="81">
        <f>IF(B39=0,1,0)</f>
        <v>0</v>
      </c>
      <c r="H39" s="82">
        <f>F39*G39</f>
        <v>0</v>
      </c>
      <c r="I39" s="177" t="str">
        <f ca="1">OFFSET(L!$C$1,MATCH("Checker"&amp;"Comp",L!$A:$A,0)-1,SL,,)</f>
        <v>Complete</v>
      </c>
      <c r="J39" s="22" t="str">
        <f ca="1">OFFSET(L!$C$1,MATCH("Checker"&amp;ADDRESS(ROW(),COLUMN(),4),L!$A:$A,0)-1,SL,,)</f>
        <v>Provide % of completeness of supplier's smelter information on Declaration tab cell D50</v>
      </c>
    </row>
    <row r="40" spans="1:10" ht="27.5">
      <c r="A40" s="103" t="str">
        <f ca="1">Declaration!B57</f>
        <v>Tin  (*)</v>
      </c>
      <c r="B40" s="340" t="str">
        <f>IF(AND($B$15="Yes",$B$20="Yes"),Declaration!D57,0)</f>
        <v>Greater than 50%</v>
      </c>
      <c r="C40" s="102" t="str">
        <f ca="1">IF(H40=1,J40,I40)</f>
        <v>Complete</v>
      </c>
      <c r="D40" s="323" t="str">
        <f>IF(H40=1,"Click here to answer question 6 for Tin","")</f>
        <v/>
      </c>
      <c r="E40" s="84" t="s">
        <v>806</v>
      </c>
      <c r="F40" s="107">
        <f>F25</f>
        <v>1</v>
      </c>
      <c r="G40" s="81">
        <f>IF(B40=0,1,0)</f>
        <v>0</v>
      </c>
      <c r="H40" s="82">
        <f>F40*G40</f>
        <v>0</v>
      </c>
      <c r="I40" s="177" t="str">
        <f ca="1">OFFSET(L!$C$1,MATCH("Checker"&amp;"Comp",L!$A:$A,0)-1,SL,,)</f>
        <v>Complete</v>
      </c>
      <c r="J40" s="22" t="str">
        <f ca="1">OFFSET(L!$C$1,MATCH("Checker"&amp;ADDRESS(ROW(),COLUMN(),4),L!$A:$A,0)-1,SL,,)</f>
        <v>Provide % of completeness of supplier's smelter information on Declaration tab cell D51</v>
      </c>
    </row>
    <row r="41" spans="1:10" ht="27.5">
      <c r="A41" s="103" t="str">
        <f ca="1">Declaration!B58</f>
        <v>Gold  (*)</v>
      </c>
      <c r="B41" s="340" t="str">
        <f>IF(AND($B$16="Yes",$B$21="Yes"),Declaration!D58,0)</f>
        <v>Greater than 50%</v>
      </c>
      <c r="C41" s="102" t="str">
        <f ca="1">IF(H41=1,J41,I41)</f>
        <v>Complete</v>
      </c>
      <c r="D41" s="323" t="str">
        <f>IF(H41=1,"Click here to answer question 6 for Gold","")</f>
        <v/>
      </c>
      <c r="E41" s="84" t="s">
        <v>806</v>
      </c>
      <c r="F41" s="107">
        <f>F26</f>
        <v>1</v>
      </c>
      <c r="G41" s="81">
        <f>IF(B41=0,1,0)</f>
        <v>0</v>
      </c>
      <c r="H41" s="82">
        <f>F41*G41</f>
        <v>0</v>
      </c>
      <c r="I41" s="177" t="str">
        <f ca="1">OFFSET(L!$C$1,MATCH("Checker"&amp;"Comp",L!$A:$A,0)-1,SL,,)</f>
        <v>Complete</v>
      </c>
      <c r="J41" s="22" t="str">
        <f ca="1">OFFSET(L!$C$1,MATCH("Checker"&amp;ADDRESS(ROW(),COLUMN(),4),L!$A:$A,0)-1,SL,,)</f>
        <v>Provide % of completeness of supplier's smelter information on Declaration tab cell D52</v>
      </c>
    </row>
    <row r="42" spans="1:10" ht="27.5">
      <c r="A42" s="103" t="str">
        <f ca="1">Declaration!B59</f>
        <v>Tungsten  (*)</v>
      </c>
      <c r="B42" s="340" t="str">
        <f>IF(AND($B$17="Yes",$B$22="Yes"),Declaration!D59,0)</f>
        <v>Greater than 50%</v>
      </c>
      <c r="C42" s="102" t="str">
        <f ca="1">IF(H42=1,J42,I42)</f>
        <v>Complete</v>
      </c>
      <c r="D42" s="323" t="str">
        <f>IF(H42=1,"Click here to answer question 6 for Tungsten","")</f>
        <v/>
      </c>
      <c r="E42" s="84" t="s">
        <v>806</v>
      </c>
      <c r="F42" s="107">
        <f>F27</f>
        <v>1</v>
      </c>
      <c r="G42" s="81">
        <f>IF(B42=0,1,0)</f>
        <v>0</v>
      </c>
      <c r="H42" s="82">
        <f>F42*G42</f>
        <v>0</v>
      </c>
      <c r="I42" s="177" t="str">
        <f ca="1">OFFSET(L!$C$1,MATCH("Checker"&amp;"Comp",L!$A:$A,0)-1,SL,,)</f>
        <v>Complete</v>
      </c>
      <c r="J42" s="22" t="str">
        <f ca="1">OFFSET(L!$C$1,MATCH("Checker"&amp;ADDRESS(ROW(),COLUMN(),4),L!$A:$A,0)-1,SL,,)</f>
        <v>Provide % of completeness of supplier's smelter information on Declaration tab cell D53</v>
      </c>
    </row>
    <row r="43" spans="1:10" ht="54">
      <c r="A43" s="102" t="str">
        <f ca="1">Declaration!B61</f>
        <v>7) Have you identified all of the smelters supplying the 3TG to your supply chain?  (*)</v>
      </c>
      <c r="B43" s="105"/>
      <c r="C43" s="105"/>
      <c r="D43" s="109"/>
      <c r="E43" s="84" t="s">
        <v>808</v>
      </c>
      <c r="F43" s="106"/>
      <c r="G43" s="24"/>
      <c r="H43" s="24"/>
    </row>
    <row r="44" spans="1:10" ht="54.5">
      <c r="A44" s="103" t="str">
        <f ca="1">Declaration!B62</f>
        <v>Tantalum  (*)</v>
      </c>
      <c r="B44" s="102" t="str">
        <f>IF(AND($B$14="Yes",$B$19="Yes"),Declaration!D62,0)</f>
        <v>No</v>
      </c>
      <c r="C44" s="102" t="str">
        <f ca="1">IF(H44=1,J44,I44)</f>
        <v>Complete</v>
      </c>
      <c r="D44" s="322" t="str">
        <f>IF(H44=1,"Click here to answer question 7 for Tantalum","")</f>
        <v/>
      </c>
      <c r="E44" s="84" t="s">
        <v>1303</v>
      </c>
      <c r="F44" s="107">
        <f>F24</f>
        <v>1</v>
      </c>
      <c r="G44" s="81">
        <f>IF(B44=0,1,0)</f>
        <v>0</v>
      </c>
      <c r="H44" s="82">
        <f>F44*G44</f>
        <v>0</v>
      </c>
      <c r="I44" s="177"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4.5">
      <c r="A45" s="103" t="str">
        <f ca="1">Declaration!B63</f>
        <v>Tin  (*)</v>
      </c>
      <c r="B45" s="102" t="str">
        <f>IF(AND($B$15="Yes",$B$20="Yes"),Declaration!D63,0)</f>
        <v>No</v>
      </c>
      <c r="C45" s="102" t="str">
        <f ca="1">IF(H45=1,J45,I45)</f>
        <v>Complete</v>
      </c>
      <c r="D45" s="322" t="str">
        <f>IF(H45=1,"Click here to answer question 7 for Tin","")</f>
        <v/>
      </c>
      <c r="E45" s="84" t="s">
        <v>1303</v>
      </c>
      <c r="F45" s="107">
        <f>F25</f>
        <v>1</v>
      </c>
      <c r="G45" s="81">
        <f>IF(B45=0,1,0)</f>
        <v>0</v>
      </c>
      <c r="H45" s="82">
        <f>F45*G45</f>
        <v>0</v>
      </c>
      <c r="I45" s="177"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4.5">
      <c r="A46" s="103" t="str">
        <f ca="1">Declaration!B64</f>
        <v>Gold  (*)</v>
      </c>
      <c r="B46" s="102" t="str">
        <f>IF(AND($B$16="Yes",$B$21="Yes"),Declaration!D64,0)</f>
        <v>No</v>
      </c>
      <c r="C46" s="102" t="str">
        <f ca="1">IF(H46=1,J46,I46)</f>
        <v>Complete</v>
      </c>
      <c r="D46" s="322" t="str">
        <f>IF(H46=1,"Click here to answer question 7 for Gold","")</f>
        <v/>
      </c>
      <c r="E46" s="84" t="s">
        <v>1303</v>
      </c>
      <c r="F46" s="107">
        <f>F26</f>
        <v>1</v>
      </c>
      <c r="G46" s="81">
        <f>IF(B46=0,1,0)</f>
        <v>0</v>
      </c>
      <c r="H46" s="82">
        <f>F46*G46</f>
        <v>0</v>
      </c>
      <c r="I46" s="177"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4.5">
      <c r="A47" s="103" t="str">
        <f ca="1">Declaration!B65</f>
        <v>Tungsten  (*)</v>
      </c>
      <c r="B47" s="102" t="str">
        <f>IF(AND($B$17="Yes",$B$22="Yes"),Declaration!D65,0)</f>
        <v>No</v>
      </c>
      <c r="C47" s="102" t="str">
        <f ca="1">IF(H47=1,J47,I47)</f>
        <v>Complete</v>
      </c>
      <c r="D47" s="322" t="str">
        <f>IF(H47=1,"Click here to answer question 7 for Tungsten","")</f>
        <v/>
      </c>
      <c r="E47" s="84" t="s">
        <v>1303</v>
      </c>
      <c r="F47" s="107">
        <f>F27</f>
        <v>1</v>
      </c>
      <c r="G47" s="81">
        <f>IF(B47=0,1,0)</f>
        <v>0</v>
      </c>
      <c r="H47" s="82">
        <f>F47*G47</f>
        <v>0</v>
      </c>
      <c r="I47" s="177"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7.5">
      <c r="A48" s="102" t="str">
        <f ca="1">Declaration!B67</f>
        <v>8) Has all applicable smelter information received by your company been reported in this declaration?  (*)</v>
      </c>
      <c r="B48" s="105"/>
      <c r="C48" s="105"/>
      <c r="D48" s="109"/>
      <c r="E48" s="84" t="s">
        <v>809</v>
      </c>
      <c r="F48" s="106"/>
      <c r="G48" s="24"/>
      <c r="H48" s="24"/>
    </row>
    <row r="49" spans="1:10" ht="41">
      <c r="A49" s="103" t="str">
        <f ca="1">Declaration!B68</f>
        <v>Tantalum  (*)</v>
      </c>
      <c r="B49" s="102" t="str">
        <f>IF(AND($B$14="Yes",$B$19="Yes"),Declaration!D68,0)</f>
        <v>Yes</v>
      </c>
      <c r="C49" s="102" t="str">
        <f ca="1">IF(H49=1,J49,I49)</f>
        <v>Complete</v>
      </c>
      <c r="D49" s="323" t="str">
        <f>IF(H49=1,"Click here to answer question 8 for Tantalum","")</f>
        <v/>
      </c>
      <c r="E49" s="84" t="s">
        <v>807</v>
      </c>
      <c r="F49" s="107">
        <f>F24</f>
        <v>1</v>
      </c>
      <c r="G49" s="81">
        <f>IF(B49=0,1,0)</f>
        <v>0</v>
      </c>
      <c r="H49" s="82">
        <f>F49*G49</f>
        <v>0</v>
      </c>
      <c r="I49" s="177" t="str">
        <f ca="1">OFFSET(L!$C$1,MATCH("Checker"&amp;"Comp",L!$A:$A,0)-1,SL,,)</f>
        <v>Complete</v>
      </c>
      <c r="J49" s="22" t="str">
        <f ca="1">OFFSET(L!$C$1,MATCH("Checker"&amp;ADDRESS(ROW(),COLUMN(),4),L!$A:$A,0)-1,SL,,)</f>
        <v>Declare if all applicable Tantalum smelter information has been provided on Declaration tab cell D62</v>
      </c>
    </row>
    <row r="50" spans="1:10" ht="41">
      <c r="A50" s="103" t="str">
        <f ca="1">Declaration!B69</f>
        <v>Tin  (*)</v>
      </c>
      <c r="B50" s="102" t="str">
        <f>IF(AND($B$15="Yes",$B$20="Yes"),Declaration!D69,0)</f>
        <v>Yes</v>
      </c>
      <c r="C50" s="102" t="str">
        <f ca="1">IF(H50=1,J50,I50)</f>
        <v>Complete</v>
      </c>
      <c r="D50" s="323" t="str">
        <f>IF(H50=1,"Click here to answer question 8 for Tin","")</f>
        <v/>
      </c>
      <c r="E50" s="84" t="s">
        <v>807</v>
      </c>
      <c r="F50" s="107">
        <f>F25</f>
        <v>1</v>
      </c>
      <c r="G50" s="81">
        <f>IF(B50=0,1,0)</f>
        <v>0</v>
      </c>
      <c r="H50" s="82">
        <f>F50*G50</f>
        <v>0</v>
      </c>
      <c r="I50" s="177" t="str">
        <f ca="1">OFFSET(L!$C$1,MATCH("Checker"&amp;"Comp",L!$A:$A,0)-1,SL,,)</f>
        <v>Complete</v>
      </c>
      <c r="J50" s="22" t="str">
        <f ca="1">OFFSET(L!$C$1,MATCH("Checker"&amp;ADDRESS(ROW(),COLUMN(),4),L!$A:$A,0)-1,SL,,)</f>
        <v>Declare if all applicable Tin smelter information has been provided on Declaration tab cell D63</v>
      </c>
    </row>
    <row r="51" spans="1:10" ht="41">
      <c r="A51" s="103" t="str">
        <f ca="1">Declaration!B70</f>
        <v>Gold  (*)</v>
      </c>
      <c r="B51" s="102" t="str">
        <f>IF(AND($B$16="Yes",$B$21="Yes"),Declaration!D70,0)</f>
        <v>Yes</v>
      </c>
      <c r="C51" s="102" t="str">
        <f ca="1">IF(H51=1,J51,I51)</f>
        <v>Complete</v>
      </c>
      <c r="D51" s="323" t="str">
        <f>IF(H51=1,"Click here to answer question 8 for Gold","")</f>
        <v/>
      </c>
      <c r="E51" s="84" t="s">
        <v>807</v>
      </c>
      <c r="F51" s="107">
        <f>F26</f>
        <v>1</v>
      </c>
      <c r="G51" s="81">
        <f>IF(B51=0,1,0)</f>
        <v>0</v>
      </c>
      <c r="H51" s="82">
        <f>F51*G51</f>
        <v>0</v>
      </c>
      <c r="I51" s="177" t="str">
        <f ca="1">OFFSET(L!$C$1,MATCH("Checker"&amp;"Comp",L!$A:$A,0)-1,SL,,)</f>
        <v>Complete</v>
      </c>
      <c r="J51" s="22" t="str">
        <f ca="1">OFFSET(L!$C$1,MATCH("Checker"&amp;ADDRESS(ROW(),COLUMN(),4),L!$A:$A,0)-1,SL,,)</f>
        <v>Declare if all applicable Gold smelter information has been provided on Declaration tab cell D64</v>
      </c>
    </row>
    <row r="52" spans="1:10" ht="41">
      <c r="A52" s="103" t="str">
        <f ca="1">Declaration!B71</f>
        <v>Tungsten  (*)</v>
      </c>
      <c r="B52" s="102" t="str">
        <f>IF(AND($B$17="Yes",$B$22="Yes"),Declaration!D71,0)</f>
        <v>Yes</v>
      </c>
      <c r="C52" s="102" t="str">
        <f ca="1">IF(H52=1,J52,I52)</f>
        <v>Complete</v>
      </c>
      <c r="D52" s="323" t="str">
        <f>IF(H52=1,"Click here to answer question 8 for Tungsten","")</f>
        <v/>
      </c>
      <c r="E52" s="84" t="s">
        <v>807</v>
      </c>
      <c r="F52" s="107">
        <f>F27</f>
        <v>1</v>
      </c>
      <c r="G52" s="81">
        <f>IF(B52=0,1,0)</f>
        <v>0</v>
      </c>
      <c r="H52" s="82">
        <f>F52*G52</f>
        <v>0</v>
      </c>
      <c r="I52" s="177" t="str">
        <f ca="1">OFFSET(L!$C$1,MATCH("Checker"&amp;"Comp",L!$A:$A,0)-1,SL,,)</f>
        <v>Complete</v>
      </c>
      <c r="J52" s="22" t="str">
        <f ca="1">OFFSET(L!$C$1,MATCH("Checker"&amp;ADDRESS(ROW(),COLUMN(),4),L!$A:$A,0)-1,SL,,)</f>
        <v>Declare if all applicable Tungsten smelter information has been provided on Declaration tab cell D65</v>
      </c>
    </row>
    <row r="53" spans="1:10" ht="27">
      <c r="A53" s="102" t="str">
        <f ca="1">Declaration!B74</f>
        <v>Question</v>
      </c>
      <c r="B53" s="105"/>
      <c r="C53" s="105"/>
      <c r="D53" s="109"/>
      <c r="E53" s="84" t="s">
        <v>441</v>
      </c>
      <c r="F53" s="106"/>
      <c r="G53" s="106"/>
      <c r="H53" s="106"/>
    </row>
    <row r="54" spans="1:10" ht="41">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1307</v>
      </c>
      <c r="F54" s="107">
        <f>IF(SUM(F$24:F$27)=0,0,1)</f>
        <v>1</v>
      </c>
      <c r="G54" s="81">
        <f>IF(B54=0,1,0)</f>
        <v>0</v>
      </c>
      <c r="H54" s="82">
        <f t="shared" ref="H54:H60" si="11">F54*G54</f>
        <v>0</v>
      </c>
      <c r="I54" s="177"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1307</v>
      </c>
      <c r="F55" s="107">
        <f t="shared" ref="F55" si="12">F$54</f>
        <v>1</v>
      </c>
      <c r="G55" s="81">
        <f>IF(B55=0,1,0)</f>
        <v>0</v>
      </c>
      <c r="H55" s="82">
        <f t="shared" si="11"/>
        <v>0</v>
      </c>
      <c r="I55" s="177"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5" customHeight="1">
      <c r="A56" s="102" t="s">
        <v>5</v>
      </c>
      <c r="B56" s="102" t="str">
        <f>Declaration!G77</f>
        <v>https://www.kytepowertech.com/documents-2/</v>
      </c>
      <c r="C56" s="102" t="str">
        <f t="shared" ca="1" si="10"/>
        <v>Complete</v>
      </c>
      <c r="D56" s="108" t="str">
        <f>IF(H56=1,"Click here to specify URL for question (B)","")</f>
        <v/>
      </c>
      <c r="E56" s="84"/>
      <c r="F56" s="107">
        <f>IF(AND(F55=1,B55="Yes"),1,0)</f>
        <v>1</v>
      </c>
      <c r="G56" s="81">
        <f>IF(LEN(B56)&gt;1,0,1)</f>
        <v>0</v>
      </c>
      <c r="H56" s="82">
        <f t="shared" si="11"/>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54">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1307</v>
      </c>
      <c r="F57" s="107">
        <f>F$54</f>
        <v>1</v>
      </c>
      <c r="G57" s="81">
        <f>IF(B57=0,1,0)</f>
        <v>0</v>
      </c>
      <c r="H57" s="82">
        <f t="shared" si="11"/>
        <v>0</v>
      </c>
      <c r="I57" s="177"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41">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1307</v>
      </c>
      <c r="F58" s="107">
        <f>F$54</f>
        <v>1</v>
      </c>
      <c r="G58" s="81">
        <f>IF(B58=0,1,0)</f>
        <v>0</v>
      </c>
      <c r="H58" s="82">
        <f t="shared" si="11"/>
        <v>0</v>
      </c>
      <c r="I58" s="177" t="str">
        <f ca="1">OFFSET(L!$C$1,MATCH("Checker"&amp;"Comp",L!$A:$A,0)-1,SL,,)</f>
        <v>Complete</v>
      </c>
      <c r="J58" s="22" t="str">
        <f ca="1">OFFSET(L!$C$1,MATCH("Checker"&amp;ADDRESS(ROW(),COLUMN(),4),L!$A:$A,0)-1,SL,,)</f>
        <v>Answer if you have implemented due diligence measures for responsible sourcing on Declaration tab cell D81</v>
      </c>
    </row>
    <row r="59" spans="1:10" ht="41">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1307</v>
      </c>
      <c r="F59" s="107">
        <f>F$54</f>
        <v>1</v>
      </c>
      <c r="G59" s="81">
        <f>IF(B59=0,1,0)</f>
        <v>0</v>
      </c>
      <c r="H59" s="82">
        <f t="shared" si="11"/>
        <v>0</v>
      </c>
      <c r="I59" s="177" t="str">
        <f ca="1">OFFSET(L!$C$1,MATCH("Checker"&amp;"Comp",L!$A:$A,0)-1,SL,,)</f>
        <v>Complete</v>
      </c>
      <c r="J59" s="22" t="str">
        <f ca="1">OFFSET(L!$C$1,MATCH("Checker"&amp;ADDRESS(ROW(),COLUMN(),4),L!$A:$A,0)-1,SL,,)</f>
        <v>Answer if you request your suppliers to fill out this Conflict Minerals Reporting Template on Declaration tab cell D83</v>
      </c>
    </row>
    <row r="60" spans="1:10" ht="41">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1307</v>
      </c>
      <c r="F60" s="107">
        <f>F$54</f>
        <v>1</v>
      </c>
      <c r="G60" s="81">
        <f>IF(B60=0,1,0)</f>
        <v>0</v>
      </c>
      <c r="H60" s="82">
        <f t="shared" si="11"/>
        <v>0</v>
      </c>
      <c r="I60" s="177" t="str">
        <f ca="1">OFFSET(L!$C$1,MATCH("Checker"&amp;"Comp",L!$A:$A,0)-1,SL,,)</f>
        <v>Complete</v>
      </c>
      <c r="J60" s="22" t="str">
        <f ca="1">OFFSET(L!$C$1,MATCH("Checker"&amp;ADDRESS(ROW(),COLUMN(),4),L!$A:$A,0)-1,SL,,)</f>
        <v>Answer if you verify responses from your suppliers against your company's expectations on Declaration tab cell D85</v>
      </c>
    </row>
    <row r="61" spans="1:10" ht="14.5" hidden="1">
      <c r="A61" s="102"/>
      <c r="B61" s="102"/>
      <c r="C61" s="102"/>
      <c r="D61" s="108"/>
      <c r="E61" s="84"/>
      <c r="F61" s="107"/>
      <c r="G61" s="81"/>
      <c r="H61" s="82"/>
      <c r="I61" s="177"/>
    </row>
    <row r="62" spans="1:10" ht="41">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1307</v>
      </c>
      <c r="F62" s="107">
        <f>F$54</f>
        <v>1</v>
      </c>
      <c r="G62" s="81">
        <f>IF(B62=0,1,0)</f>
        <v>0</v>
      </c>
      <c r="H62" s="82">
        <f t="shared" ref="H62:H69" si="14">F62*G62</f>
        <v>0</v>
      </c>
      <c r="I62" s="177" t="str">
        <f ca="1">OFFSET(L!$C$1,MATCH("Checker"&amp;"Comp",L!$A:$A,0)-1,SL,,)</f>
        <v>Complete</v>
      </c>
      <c r="J62" s="22" t="str">
        <f ca="1">OFFSET(L!$C$1,MATCH("Checker"&amp;ADDRESS(ROW(),COLUMN(),4),L!$A:$A,0)-1,SL,,)</f>
        <v>Answer if your verification process includes corrective action management on Declaration tab cell D87</v>
      </c>
    </row>
    <row r="63" spans="1:10" ht="41">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1307</v>
      </c>
      <c r="F63" s="107">
        <f>F$54</f>
        <v>1</v>
      </c>
      <c r="G63" s="81">
        <f>IF(B63=0,1,0)</f>
        <v>0</v>
      </c>
      <c r="H63" s="82">
        <f t="shared" si="14"/>
        <v>0</v>
      </c>
      <c r="I63" s="177" t="str">
        <f ca="1">OFFSET(L!$C$1,MATCH("Checker"&amp;"Comp",L!$A:$A,0)-1,SL,,)</f>
        <v>Complete</v>
      </c>
      <c r="J63" s="22" t="str">
        <f ca="1">OFFSET(L!$C$1,MATCH("Checker"&amp;ADDRESS(ROW(),COLUMN(),4),L!$A:$A,0)-1,SL,,)</f>
        <v>Answer if you are subject to the SEC Disclosure requirement, the EU regulation or both on Declaration tab cell D89</v>
      </c>
    </row>
    <row r="64" spans="1:10" ht="41">
      <c r="A64" s="102" t="s">
        <v>1300</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1307</v>
      </c>
      <c r="F64" s="107">
        <f>IF(B5=Declaration!Q9,1,0)</f>
        <v>0</v>
      </c>
      <c r="G64" s="81">
        <f>IF('Product List'!B6="",1,0)</f>
        <v>1</v>
      </c>
      <c r="H64" s="82">
        <f t="shared" si="14"/>
        <v>0</v>
      </c>
      <c r="I64" s="177"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41">
      <c r="A65" s="102" t="s">
        <v>15454</v>
      </c>
      <c r="B65" s="102"/>
      <c r="C65" s="102" t="str">
        <f t="shared" ca="1" si="13"/>
        <v>Complete</v>
      </c>
      <c r="D65" s="108" t="str">
        <f>IF(H65=0,"","Click here to provide smelter information")</f>
        <v/>
      </c>
      <c r="E65" s="84" t="s">
        <v>1307</v>
      </c>
      <c r="F65" s="107">
        <f>F24</f>
        <v>1</v>
      </c>
      <c r="G65" s="81">
        <f>IF(AND(COUNTIF(SmelterIdetifiedForMetal,"Tantalum")&gt;0,COUNTIF('Smelter List'!AB$5:AB$2503,"Tantalum?*")&gt;0),0,1)</f>
        <v>0</v>
      </c>
      <c r="H65" s="82">
        <f t="shared" si="14"/>
        <v>0</v>
      </c>
      <c r="I65" s="177" t="str">
        <f ca="1">OFFSET(L!$C$1,MATCH("Checker"&amp;"Comp",L!$A:$A,0)-1,SL,,)</f>
        <v>Complete</v>
      </c>
      <c r="J65" s="22" t="str">
        <f ca="1">OFFSET(L!$C$1,MATCH("Checker"&amp;ADDRESS(ROW(),COLUMN(),4),L!$A:$A,0)-1,SL,,)</f>
        <v>Provide list of tantalum smelters contributing material to supply chain on Smelter List tab</v>
      </c>
      <c r="K65" s="184">
        <f>IF(H14+H19&gt;0,1,0)</f>
        <v>0</v>
      </c>
      <c r="L65" s="22" t="e">
        <f ca="1">OFFSET(L!$C$1,MATCH("Checker"&amp;ADDRESS(ROW(),COLUMN(),4),L!$A:$A,0)-1,SL,,)</f>
        <v>#N/A</v>
      </c>
    </row>
    <row r="66" spans="1:12" ht="41">
      <c r="A66" s="102" t="s">
        <v>1867</v>
      </c>
      <c r="B66" s="102"/>
      <c r="C66" s="102" t="str">
        <f t="shared" ca="1" si="13"/>
        <v>Complete</v>
      </c>
      <c r="D66" s="108" t="str">
        <f>IF(H66=0,"","Click here to provide smelter information")</f>
        <v/>
      </c>
      <c r="E66" s="84" t="s">
        <v>807</v>
      </c>
      <c r="F66" s="107">
        <f>F25</f>
        <v>1</v>
      </c>
      <c r="G66" s="81">
        <f>IF(AND(COUNTIF(SmelterIdetifiedForMetal,"Tin")&gt;0,COUNTIF('Smelter List'!AB$5:AB$2503,"Tin?*")&gt;0),0,1)</f>
        <v>0</v>
      </c>
      <c r="H66" s="82">
        <f t="shared" si="14"/>
        <v>0</v>
      </c>
      <c r="I66" s="177" t="str">
        <f ca="1">OFFSET(L!$C$1,MATCH("Checker"&amp;"Comp",L!$A:$A,0)-1,SL,,)</f>
        <v>Complete</v>
      </c>
      <c r="J66" s="22" t="str">
        <f ca="1">OFFSET(L!$C$1,MATCH("Checker"&amp;ADDRESS(ROW(),COLUMN(),4),L!$A:$A,0)-1,SL,,)</f>
        <v>Provide list of tin smelters contributing material to supply chain on Smelter List tab</v>
      </c>
      <c r="K66" s="184">
        <f>IF(H15+H20&gt;0,1,0)</f>
        <v>0</v>
      </c>
      <c r="L66" s="22" t="e">
        <f ca="1">OFFSET(L!$C$1,MATCH("Checker"&amp;ADDRESS(ROW(),COLUMN(),4),L!$A:$A,0)-1,SL,,)</f>
        <v>#N/A</v>
      </c>
    </row>
    <row r="67" spans="1:12" ht="41">
      <c r="A67" s="102" t="s">
        <v>1868</v>
      </c>
      <c r="B67" s="102"/>
      <c r="C67" s="102" t="str">
        <f t="shared" ca="1" si="13"/>
        <v>Complete</v>
      </c>
      <c r="D67" s="108" t="str">
        <f>IF(H67=0,"","Click here to provide smelter information")</f>
        <v/>
      </c>
      <c r="E67" s="84" t="s">
        <v>807</v>
      </c>
      <c r="F67" s="107">
        <f>F26</f>
        <v>1</v>
      </c>
      <c r="G67" s="81">
        <f>IF(AND(COUNTIF(SmelterIdetifiedForMetal,"Gold")&gt;0,COUNTIF('Smelter List'!AB$5:AB$2503,"Gold?*")&gt;0),0,1)</f>
        <v>0</v>
      </c>
      <c r="H67" s="82">
        <f t="shared" si="14"/>
        <v>0</v>
      </c>
      <c r="I67" s="177" t="str">
        <f ca="1">OFFSET(L!$C$1,MATCH("Checker"&amp;"Comp",L!$A:$A,0)-1,SL,,)</f>
        <v>Complete</v>
      </c>
      <c r="J67" s="22" t="str">
        <f ca="1">OFFSET(L!$C$1,MATCH("Checker"&amp;ADDRESS(ROW(),COLUMN(),4),L!$A:$A,0)-1,SL,,)</f>
        <v>Provide list of gold smelters contributing material to supply chain on Smelter List tab</v>
      </c>
      <c r="K67" s="184">
        <f>IF(H16+H21&gt;0,1,0)</f>
        <v>0</v>
      </c>
      <c r="L67" s="22" t="e">
        <f ca="1">OFFSET(L!$C$1,MATCH("Checker"&amp;ADDRESS(ROW(),COLUMN(),4),L!$A:$A,0)-1,SL,,)</f>
        <v>#N/A</v>
      </c>
    </row>
    <row r="68" spans="1:12" ht="41">
      <c r="A68" s="102" t="s">
        <v>1869</v>
      </c>
      <c r="B68" s="102"/>
      <c r="C68" s="102" t="str">
        <f t="shared" ca="1" si="13"/>
        <v>Complete</v>
      </c>
      <c r="D68" s="108" t="str">
        <f>IF(H68=0,"","Click here to provide smelter information")</f>
        <v/>
      </c>
      <c r="E68" s="84" t="s">
        <v>807</v>
      </c>
      <c r="F68" s="107">
        <f>F27</f>
        <v>1</v>
      </c>
      <c r="G68" s="81">
        <f>IF(AND(COUNTIF(SmelterIdetifiedForMetal,"Tungsten")&gt;0,COUNTIF('Smelter List'!AB$5:AB$2503,"Tungsten?*")&gt;0),0,1)</f>
        <v>0</v>
      </c>
      <c r="H68" s="82">
        <f t="shared" si="14"/>
        <v>0</v>
      </c>
      <c r="I68" s="177" t="str">
        <f ca="1">OFFSET(L!$C$1,MATCH("Checker"&amp;"Comp",L!$A:$A,0)-1,SL,,)</f>
        <v>Complete</v>
      </c>
      <c r="J68" s="22" t="str">
        <f ca="1">OFFSET(L!$C$1,MATCH("Checker"&amp;ADDRESS(ROW(),COLUMN(),4),L!$A:$A,0)-1,SL,,)</f>
        <v>Provide list of tungsten smelters contributing material to supply chain on Smelter List tab</v>
      </c>
      <c r="K68" s="184">
        <f>IF(H17+H22&gt;0,1,0)</f>
        <v>0</v>
      </c>
      <c r="L68" s="22" t="e">
        <f ca="1">OFFSET(L!$C$1,MATCH("Checker"&amp;ADDRESS(ROW(),COLUMN(),4),L!$A:$A,0)-1,SL,,)</f>
        <v>#N/A</v>
      </c>
    </row>
    <row r="69" spans="1:12" ht="27">
      <c r="A69" s="193" t="s">
        <v>2380</v>
      </c>
      <c r="B69" s="102"/>
      <c r="C69" s="193" t="str">
        <f ca="1">IF(F69=0,J69,IF(G69=0,I69,L69))</f>
        <v>Complete</v>
      </c>
      <c r="D69" s="108"/>
      <c r="E69" s="84"/>
      <c r="F69" s="107">
        <f>IF(COUNTIF('Smelter List'!C5:C2503,"Smelter not listed")=0,0,1)</f>
        <v>1</v>
      </c>
      <c r="G69" s="81">
        <f ca="1">IF(OR(SUMPRODUCT(('Smelter List'!C5:C2503="Smelter not listed")*('Smelter List'!D5:D2503=""))&gt;0,SUMPRODUCT(('Smelter List'!C5:C2503="Smelter not listed")*('Smelter List'!E5:E2503=""))&gt;0),1,0)</f>
        <v>0</v>
      </c>
      <c r="H69" s="82">
        <f t="shared" ca="1" si="14"/>
        <v>0</v>
      </c>
      <c r="I69" s="177" t="str">
        <f ca="1">OFFSET(L!$C$1,MATCH("Checker"&amp;"Comp",L!$A:$A,0)-1,SL,,)</f>
        <v>Complete</v>
      </c>
      <c r="J69" s="22" t="s">
        <v>2381</v>
      </c>
      <c r="K69" s="184"/>
      <c r="L69" s="22" t="s">
        <v>2382</v>
      </c>
    </row>
    <row r="70" spans="1:12">
      <c r="H70" s="22">
        <f ca="1">SUM(H4:H69)</f>
        <v>0</v>
      </c>
    </row>
    <row r="71" spans="1:12">
      <c r="A71" s="24"/>
    </row>
    <row r="72" spans="1:12">
      <c r="A72" s="24"/>
    </row>
    <row r="73" spans="1:12" ht="14"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7" priority="358" stopIfTrue="1">
      <formula>$H$56=0</formula>
    </cfRule>
  </conditionalFormatting>
  <conditionalFormatting sqref="B66">
    <cfRule type="expression" dxfId="26" priority="39" stopIfTrue="1">
      <formula>IF(F66=0,TRUE)</formula>
    </cfRule>
  </conditionalFormatting>
  <conditionalFormatting sqref="B67">
    <cfRule type="expression" dxfId="25" priority="35" stopIfTrue="1">
      <formula>IF(F67=0,TRUE)</formula>
    </cfRule>
  </conditionalFormatting>
  <conditionalFormatting sqref="B68:B69">
    <cfRule type="expression" dxfId="24" priority="31" stopIfTrue="1">
      <formula>IF(F68=0,TRUE)</formula>
    </cfRule>
  </conditionalFormatting>
  <conditionalFormatting sqref="C69">
    <cfRule type="expression" dxfId="23"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347" stopIfTrue="1">
      <formula>$F4=0</formula>
    </cfRule>
    <cfRule type="expression" dxfId="18" priority="348" stopIfTrue="1">
      <formula>$H4=0</formula>
    </cfRule>
    <cfRule type="expression" dxfId="17"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9"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4375" defaultRowHeight="13.5"/>
  <cols>
    <col min="1" max="1" width="3.15234375" style="116" customWidth="1"/>
    <col min="2" max="2" width="39.84375" style="117" customWidth="1"/>
    <col min="3" max="3" width="39.84375" style="116" customWidth="1"/>
    <col min="4" max="4" width="58.84375" style="116" customWidth="1"/>
    <col min="5" max="5" width="1.61328125" style="116" customWidth="1"/>
    <col min="6" max="6" width="9" customWidth="1"/>
    <col min="7" max="16384" width="8.84375" style="26"/>
  </cols>
  <sheetData>
    <row r="1" spans="1:6" ht="35.15" customHeight="1" thickTop="1">
      <c r="A1" s="669" t="str">
        <f ca="1">OFFSET(L!$C$1,MATCH("Product List"&amp;ADDRESS(ROW(),COLUMN(),4),L!$A:$A,0)-1,SL,,)</f>
        <v>Completion required only if reporting level "Product (or List of Products)" selected on the 'Declaration' worksheet.</v>
      </c>
      <c r="B1" s="670"/>
      <c r="C1" s="670"/>
      <c r="D1" s="670"/>
      <c r="E1" s="145"/>
    </row>
    <row r="2" spans="1:6">
      <c r="A2" s="29"/>
      <c r="B2" s="147"/>
      <c r="C2" s="147"/>
      <c r="D2"/>
      <c r="E2" s="30"/>
    </row>
    <row r="3" spans="1:6">
      <c r="A3" s="29"/>
      <c r="B3" s="147"/>
      <c r="C3" s="147"/>
      <c r="D3" s="147"/>
      <c r="E3" s="30"/>
    </row>
    <row r="4" spans="1:6" ht="15.75" customHeight="1">
      <c r="A4" s="29"/>
      <c r="B4" s="668" t="s">
        <v>898</v>
      </c>
      <c r="C4" s="668"/>
      <c r="D4" s="668"/>
      <c r="E4" s="30"/>
    </row>
    <row r="5" spans="1:6" ht="1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0"/>
    </row>
    <row r="6" spans="1:6" s="33" customFormat="1" ht="15">
      <c r="A6" s="157"/>
      <c r="B6" s="148"/>
      <c r="C6" s="111"/>
      <c r="D6" s="111"/>
      <c r="E6" s="32"/>
      <c r="F6"/>
    </row>
    <row r="7" spans="1:6" s="33" customFormat="1" ht="15">
      <c r="A7" s="158"/>
      <c r="B7" s="148"/>
      <c r="C7" s="111"/>
      <c r="D7" s="111"/>
      <c r="E7" s="32"/>
      <c r="F7"/>
    </row>
    <row r="8" spans="1:6" s="33" customFormat="1" ht="15">
      <c r="A8" s="158"/>
      <c r="B8" s="148"/>
      <c r="C8" s="111"/>
      <c r="D8" s="111"/>
      <c r="E8" s="32"/>
      <c r="F8"/>
    </row>
    <row r="9" spans="1:6" s="33" customFormat="1" ht="15">
      <c r="A9" s="158"/>
      <c r="B9" s="148"/>
      <c r="C9" s="111"/>
      <c r="D9" s="111"/>
      <c r="E9" s="32"/>
      <c r="F9"/>
    </row>
    <row r="10" spans="1:6" s="33" customFormat="1" ht="15">
      <c r="A10" s="158"/>
      <c r="B10" s="148"/>
      <c r="C10" s="111"/>
      <c r="D10" s="111"/>
      <c r="E10" s="32"/>
      <c r="F10"/>
    </row>
    <row r="11" spans="1:6" s="33" customFormat="1" ht="15">
      <c r="A11" s="158"/>
      <c r="B11" s="148"/>
      <c r="C11" s="111"/>
      <c r="D11" s="111"/>
      <c r="E11" s="32"/>
      <c r="F11"/>
    </row>
    <row r="12" spans="1:6" s="33" customFormat="1" ht="15">
      <c r="A12" s="158"/>
      <c r="B12" s="148"/>
      <c r="C12" s="111"/>
      <c r="D12" s="111"/>
      <c r="E12" s="32"/>
      <c r="F12"/>
    </row>
    <row r="13" spans="1:6" s="33" customFormat="1" ht="15">
      <c r="A13" s="158"/>
      <c r="B13" s="148"/>
      <c r="C13" s="111"/>
      <c r="D13" s="111"/>
      <c r="E13" s="32"/>
      <c r="F13"/>
    </row>
    <row r="14" spans="1:6" s="33" customFormat="1" ht="15">
      <c r="A14" s="158"/>
      <c r="B14" s="148"/>
      <c r="C14" s="111"/>
      <c r="D14" s="111"/>
      <c r="E14" s="32"/>
      <c r="F14"/>
    </row>
    <row r="15" spans="1:6" s="33" customFormat="1" ht="15">
      <c r="A15" s="158"/>
      <c r="B15" s="148"/>
      <c r="C15" s="111"/>
      <c r="D15" s="111"/>
      <c r="E15" s="32"/>
      <c r="F15"/>
    </row>
    <row r="16" spans="1:6" s="33" customFormat="1" ht="15">
      <c r="A16" s="158"/>
      <c r="B16" s="148"/>
      <c r="C16" s="111"/>
      <c r="D16" s="111"/>
      <c r="E16" s="32"/>
      <c r="F16"/>
    </row>
    <row r="17" spans="1:6" s="33" customFormat="1" ht="15">
      <c r="A17" s="158"/>
      <c r="B17" s="148"/>
      <c r="C17" s="111"/>
      <c r="D17" s="111"/>
      <c r="E17" s="32"/>
      <c r="F17"/>
    </row>
    <row r="18" spans="1:6" s="33" customFormat="1" ht="15">
      <c r="A18" s="158"/>
      <c r="B18" s="148"/>
      <c r="C18" s="111"/>
      <c r="D18" s="111"/>
      <c r="E18" s="32"/>
      <c r="F18"/>
    </row>
    <row r="19" spans="1:6" s="33" customFormat="1" ht="15">
      <c r="A19" s="158"/>
      <c r="B19" s="148"/>
      <c r="C19" s="111"/>
      <c r="D19" s="111"/>
      <c r="E19" s="32"/>
      <c r="F19"/>
    </row>
    <row r="20" spans="1:6" s="33" customFormat="1" ht="15">
      <c r="A20" s="158"/>
      <c r="B20" s="148"/>
      <c r="C20" s="111"/>
      <c r="D20" s="111"/>
      <c r="E20" s="32"/>
      <c r="F20"/>
    </row>
    <row r="21" spans="1:6" s="33" customFormat="1" ht="15">
      <c r="A21" s="158"/>
      <c r="B21" s="148"/>
      <c r="C21" s="111"/>
      <c r="D21" s="111"/>
      <c r="E21" s="32"/>
      <c r="F21"/>
    </row>
    <row r="22" spans="1:6" s="33" customFormat="1" ht="15">
      <c r="A22" s="158"/>
      <c r="B22" s="148"/>
      <c r="C22" s="111"/>
      <c r="D22" s="111"/>
      <c r="E22" s="32"/>
      <c r="F22"/>
    </row>
    <row r="23" spans="1:6" s="33" customFormat="1" ht="15">
      <c r="A23" s="158"/>
      <c r="B23" s="148"/>
      <c r="C23" s="111"/>
      <c r="D23" s="111"/>
      <c r="E23" s="32"/>
      <c r="F23"/>
    </row>
    <row r="24" spans="1:6" s="33" customFormat="1" ht="15">
      <c r="A24" s="158"/>
      <c r="B24" s="148"/>
      <c r="C24" s="111"/>
      <c r="D24" s="111"/>
      <c r="E24" s="32"/>
      <c r="F24"/>
    </row>
    <row r="25" spans="1:6" s="33" customFormat="1" ht="15">
      <c r="A25" s="158"/>
      <c r="B25" s="148"/>
      <c r="C25" s="111"/>
      <c r="D25" s="111"/>
      <c r="E25" s="32"/>
      <c r="F25"/>
    </row>
    <row r="26" spans="1:6" s="33" customFormat="1" ht="15">
      <c r="A26" s="158"/>
      <c r="B26" s="148"/>
      <c r="C26" s="111"/>
      <c r="D26" s="111"/>
      <c r="E26" s="32"/>
      <c r="F26"/>
    </row>
    <row r="27" spans="1:6" s="33" customFormat="1" ht="15">
      <c r="A27" s="158"/>
      <c r="B27" s="148"/>
      <c r="C27" s="111"/>
      <c r="D27" s="111"/>
      <c r="E27" s="32"/>
      <c r="F27"/>
    </row>
    <row r="28" spans="1:6" s="33" customFormat="1" ht="15">
      <c r="A28" s="158"/>
      <c r="B28" s="148"/>
      <c r="C28" s="111"/>
      <c r="D28" s="111"/>
      <c r="E28" s="32"/>
      <c r="F28"/>
    </row>
    <row r="29" spans="1:6" s="33" customFormat="1" ht="15">
      <c r="A29" s="158"/>
      <c r="B29" s="148"/>
      <c r="C29" s="111"/>
      <c r="D29" s="111"/>
      <c r="E29" s="32"/>
      <c r="F29"/>
    </row>
    <row r="30" spans="1:6" s="33" customFormat="1" ht="15">
      <c r="A30" s="158"/>
      <c r="B30" s="148"/>
      <c r="C30" s="111"/>
      <c r="D30" s="111"/>
      <c r="E30" s="32"/>
      <c r="F30"/>
    </row>
    <row r="31" spans="1:6" s="33" customFormat="1" ht="15">
      <c r="A31" s="158"/>
      <c r="B31" s="148"/>
      <c r="C31" s="111"/>
      <c r="D31" s="111"/>
      <c r="E31" s="32"/>
      <c r="F31"/>
    </row>
    <row r="32" spans="1:6" s="33" customFormat="1" ht="15">
      <c r="A32" s="158"/>
      <c r="B32" s="148"/>
      <c r="C32" s="111"/>
      <c r="D32" s="111"/>
      <c r="E32" s="32"/>
      <c r="F32"/>
    </row>
    <row r="33" spans="1:6" s="33" customFormat="1" ht="15">
      <c r="A33" s="158"/>
      <c r="B33" s="148"/>
      <c r="C33" s="111"/>
      <c r="D33" s="111"/>
      <c r="E33" s="32"/>
      <c r="F33"/>
    </row>
    <row r="34" spans="1:6" s="33" customFormat="1" ht="15">
      <c r="A34" s="158"/>
      <c r="B34" s="148"/>
      <c r="C34" s="111"/>
      <c r="D34" s="111"/>
      <c r="E34" s="32"/>
      <c r="F34"/>
    </row>
    <row r="35" spans="1:6" s="33" customFormat="1" ht="15">
      <c r="A35" s="158"/>
      <c r="B35" s="148"/>
      <c r="C35" s="111"/>
      <c r="D35" s="111"/>
      <c r="E35" s="32"/>
      <c r="F35"/>
    </row>
    <row r="36" spans="1:6" s="33" customFormat="1" ht="15">
      <c r="A36" s="158"/>
      <c r="B36" s="148"/>
      <c r="C36" s="111"/>
      <c r="D36" s="111"/>
      <c r="E36" s="32"/>
      <c r="F36"/>
    </row>
    <row r="37" spans="1:6" s="33" customFormat="1" ht="15">
      <c r="A37" s="158"/>
      <c r="B37" s="148"/>
      <c r="C37" s="111"/>
      <c r="D37" s="111"/>
      <c r="E37" s="32"/>
      <c r="F37"/>
    </row>
    <row r="38" spans="1:6" s="33" customFormat="1" ht="15">
      <c r="A38" s="158"/>
      <c r="B38" s="148"/>
      <c r="C38" s="111"/>
      <c r="D38" s="111"/>
      <c r="E38" s="32"/>
      <c r="F38"/>
    </row>
    <row r="39" spans="1:6" s="33" customFormat="1" ht="15">
      <c r="A39" s="158"/>
      <c r="B39" s="148"/>
      <c r="C39" s="111"/>
      <c r="D39" s="111"/>
      <c r="E39" s="32"/>
      <c r="F39"/>
    </row>
    <row r="40" spans="1:6" s="33" customFormat="1" ht="15">
      <c r="A40" s="158"/>
      <c r="B40" s="148"/>
      <c r="C40" s="111"/>
      <c r="D40" s="111"/>
      <c r="E40" s="32"/>
      <c r="F40"/>
    </row>
    <row r="41" spans="1:6" s="33" customFormat="1" ht="15">
      <c r="A41" s="158"/>
      <c r="B41" s="148"/>
      <c r="C41" s="111"/>
      <c r="D41" s="111"/>
      <c r="E41" s="32"/>
      <c r="F41"/>
    </row>
    <row r="42" spans="1:6" s="33" customFormat="1" ht="15">
      <c r="A42" s="158"/>
      <c r="B42" s="148"/>
      <c r="C42" s="111"/>
      <c r="D42" s="111"/>
      <c r="E42" s="32"/>
      <c r="F42"/>
    </row>
    <row r="43" spans="1:6" s="33" customFormat="1" ht="15">
      <c r="A43" s="158"/>
      <c r="B43" s="148"/>
      <c r="C43" s="111"/>
      <c r="D43" s="111"/>
      <c r="E43" s="32"/>
      <c r="F43"/>
    </row>
    <row r="44" spans="1:6" s="33" customFormat="1" ht="15">
      <c r="A44" s="158"/>
      <c r="B44" s="148"/>
      <c r="C44" s="111"/>
      <c r="D44" s="111"/>
      <c r="E44" s="32"/>
      <c r="F44"/>
    </row>
    <row r="45" spans="1:6" s="33" customFormat="1" ht="15">
      <c r="A45" s="158"/>
      <c r="B45" s="148"/>
      <c r="C45" s="111"/>
      <c r="D45" s="111"/>
      <c r="E45" s="32"/>
      <c r="F45"/>
    </row>
    <row r="46" spans="1:6" s="33" customFormat="1" ht="15">
      <c r="A46" s="158"/>
      <c r="B46" s="148"/>
      <c r="C46" s="111"/>
      <c r="D46" s="111"/>
      <c r="E46" s="32"/>
      <c r="F46"/>
    </row>
    <row r="47" spans="1:6" s="33" customFormat="1" ht="15">
      <c r="A47" s="158"/>
      <c r="B47" s="148"/>
      <c r="C47" s="111"/>
      <c r="D47" s="111"/>
      <c r="E47" s="32"/>
      <c r="F47"/>
    </row>
    <row r="48" spans="1:6" s="33" customFormat="1" ht="15">
      <c r="A48" s="158"/>
      <c r="B48" s="148"/>
      <c r="C48" s="111"/>
      <c r="D48" s="111"/>
      <c r="E48" s="32"/>
      <c r="F48"/>
    </row>
    <row r="49" spans="1:6" s="33" customFormat="1" ht="15">
      <c r="A49" s="158"/>
      <c r="B49" s="148"/>
      <c r="C49" s="111"/>
      <c r="D49" s="111"/>
      <c r="E49" s="32"/>
      <c r="F49"/>
    </row>
    <row r="50" spans="1:6" s="33" customFormat="1" ht="15">
      <c r="A50" s="158"/>
      <c r="B50" s="148"/>
      <c r="C50" s="111"/>
      <c r="D50" s="111"/>
      <c r="E50" s="32"/>
      <c r="F50"/>
    </row>
    <row r="51" spans="1:6" s="33" customFormat="1" ht="15">
      <c r="A51" s="158"/>
      <c r="B51" s="148"/>
      <c r="C51" s="111"/>
      <c r="D51" s="111"/>
      <c r="E51" s="32"/>
      <c r="F51"/>
    </row>
    <row r="52" spans="1:6" s="33" customFormat="1" ht="15">
      <c r="A52" s="158"/>
      <c r="B52" s="148"/>
      <c r="C52" s="111"/>
      <c r="D52" s="111"/>
      <c r="E52" s="32"/>
      <c r="F52"/>
    </row>
    <row r="53" spans="1:6" s="33" customFormat="1" ht="15">
      <c r="A53" s="158"/>
      <c r="B53" s="148"/>
      <c r="C53" s="111"/>
      <c r="D53" s="111"/>
      <c r="E53" s="32"/>
      <c r="F53"/>
    </row>
    <row r="54" spans="1:6" s="33" customFormat="1" ht="15">
      <c r="A54" s="158"/>
      <c r="B54" s="148"/>
      <c r="C54" s="111"/>
      <c r="D54" s="111"/>
      <c r="E54" s="32"/>
      <c r="F54"/>
    </row>
    <row r="55" spans="1:6" s="33" customFormat="1" ht="15">
      <c r="A55" s="158"/>
      <c r="B55" s="148"/>
      <c r="C55" s="111"/>
      <c r="D55" s="111"/>
      <c r="E55" s="32"/>
      <c r="F55"/>
    </row>
    <row r="56" spans="1:6" s="33" customFormat="1" ht="15">
      <c r="A56" s="158"/>
      <c r="B56" s="148"/>
      <c r="C56" s="111"/>
      <c r="D56" s="111"/>
      <c r="E56" s="32"/>
      <c r="F56"/>
    </row>
    <row r="57" spans="1:6" s="33" customFormat="1" ht="15">
      <c r="A57" s="158"/>
      <c r="B57" s="148"/>
      <c r="C57" s="111"/>
      <c r="D57" s="111"/>
      <c r="E57" s="32"/>
      <c r="F57"/>
    </row>
    <row r="58" spans="1:6" s="33" customFormat="1" ht="15">
      <c r="A58" s="158"/>
      <c r="B58" s="148"/>
      <c r="C58" s="111"/>
      <c r="D58" s="111"/>
      <c r="E58" s="32"/>
      <c r="F58"/>
    </row>
    <row r="59" spans="1:6" s="33" customFormat="1" ht="15">
      <c r="A59" s="158"/>
      <c r="B59" s="148"/>
      <c r="C59" s="111"/>
      <c r="D59" s="111"/>
      <c r="E59" s="32"/>
      <c r="F59"/>
    </row>
    <row r="60" spans="1:6" s="33" customFormat="1" ht="15">
      <c r="A60" s="158"/>
      <c r="B60" s="148"/>
      <c r="C60" s="111"/>
      <c r="D60" s="111"/>
      <c r="E60" s="32"/>
      <c r="F60"/>
    </row>
    <row r="61" spans="1:6" s="33" customFormat="1" ht="15">
      <c r="A61" s="158"/>
      <c r="B61" s="148"/>
      <c r="C61" s="111"/>
      <c r="D61" s="111"/>
      <c r="E61" s="32"/>
      <c r="F61"/>
    </row>
    <row r="62" spans="1:6" s="33" customFormat="1" ht="15">
      <c r="A62" s="158"/>
      <c r="B62" s="148"/>
      <c r="C62" s="111"/>
      <c r="D62" s="111"/>
      <c r="E62" s="32"/>
      <c r="F62"/>
    </row>
    <row r="63" spans="1:6" s="33" customFormat="1" ht="15">
      <c r="A63" s="158"/>
      <c r="B63" s="148"/>
      <c r="C63" s="111"/>
      <c r="D63" s="111"/>
      <c r="E63" s="32"/>
      <c r="F63"/>
    </row>
    <row r="64" spans="1:6" s="33" customFormat="1" ht="15">
      <c r="A64" s="158"/>
      <c r="B64" s="148"/>
      <c r="C64" s="111"/>
      <c r="D64" s="111"/>
      <c r="E64" s="32"/>
      <c r="F64"/>
    </row>
    <row r="65" spans="1:6" s="33" customFormat="1" ht="15">
      <c r="A65" s="158"/>
      <c r="B65" s="148"/>
      <c r="C65" s="111"/>
      <c r="D65" s="111"/>
      <c r="E65" s="32"/>
      <c r="F65"/>
    </row>
    <row r="66" spans="1:6" s="33" customFormat="1" ht="15">
      <c r="A66" s="158"/>
      <c r="B66" s="148"/>
      <c r="C66" s="111"/>
      <c r="D66" s="111"/>
      <c r="E66" s="32"/>
      <c r="F66"/>
    </row>
    <row r="67" spans="1:6" s="33" customFormat="1" ht="15">
      <c r="A67" s="158"/>
      <c r="B67" s="148"/>
      <c r="C67" s="111"/>
      <c r="D67" s="111"/>
      <c r="E67" s="32"/>
      <c r="F67"/>
    </row>
    <row r="68" spans="1:6" s="33" customFormat="1" ht="15">
      <c r="A68" s="158"/>
      <c r="B68" s="148"/>
      <c r="C68" s="111"/>
      <c r="D68" s="111"/>
      <c r="E68" s="32"/>
      <c r="F68"/>
    </row>
    <row r="69" spans="1:6" s="33" customFormat="1" ht="15">
      <c r="A69" s="158"/>
      <c r="B69" s="148"/>
      <c r="C69" s="111"/>
      <c r="D69" s="111"/>
      <c r="E69" s="32"/>
      <c r="F69"/>
    </row>
    <row r="70" spans="1:6" s="33" customFormat="1" ht="15">
      <c r="A70" s="158"/>
      <c r="B70" s="148"/>
      <c r="C70" s="111"/>
      <c r="D70" s="111"/>
      <c r="E70" s="32"/>
      <c r="F70"/>
    </row>
    <row r="71" spans="1:6" s="33" customFormat="1" ht="15">
      <c r="A71" s="158"/>
      <c r="B71" s="148"/>
      <c r="C71" s="111"/>
      <c r="D71" s="111"/>
      <c r="E71" s="32"/>
      <c r="F71"/>
    </row>
    <row r="72" spans="1:6" s="33" customFormat="1" ht="15">
      <c r="A72" s="158"/>
      <c r="B72" s="148"/>
      <c r="C72" s="111"/>
      <c r="D72" s="111"/>
      <c r="E72" s="32"/>
      <c r="F72"/>
    </row>
    <row r="73" spans="1:6" s="33" customFormat="1" ht="15">
      <c r="A73" s="158"/>
      <c r="B73" s="148"/>
      <c r="C73" s="111"/>
      <c r="D73" s="111"/>
      <c r="E73" s="32"/>
      <c r="F73"/>
    </row>
    <row r="74" spans="1:6" s="33" customFormat="1" ht="15">
      <c r="A74" s="158"/>
      <c r="B74" s="148"/>
      <c r="C74" s="111"/>
      <c r="D74" s="111"/>
      <c r="E74" s="32"/>
      <c r="F74"/>
    </row>
    <row r="75" spans="1:6" s="33" customFormat="1" ht="15">
      <c r="A75" s="158"/>
      <c r="B75" s="148"/>
      <c r="C75" s="111"/>
      <c r="D75" s="111"/>
      <c r="E75" s="32"/>
      <c r="F75"/>
    </row>
    <row r="76" spans="1:6" s="33" customFormat="1" ht="15">
      <c r="A76" s="158"/>
      <c r="B76" s="148"/>
      <c r="C76" s="111"/>
      <c r="D76" s="111"/>
      <c r="E76" s="32"/>
      <c r="F76"/>
    </row>
    <row r="77" spans="1:6" s="33" customFormat="1" ht="15">
      <c r="A77" s="158"/>
      <c r="B77" s="148"/>
      <c r="C77" s="111"/>
      <c r="D77" s="111"/>
      <c r="E77" s="32"/>
      <c r="F77"/>
    </row>
    <row r="78" spans="1:6" s="33" customFormat="1" ht="15">
      <c r="A78" s="158"/>
      <c r="B78" s="148"/>
      <c r="C78" s="111"/>
      <c r="D78" s="111"/>
      <c r="E78" s="32"/>
      <c r="F78"/>
    </row>
    <row r="79" spans="1:6" s="33" customFormat="1" ht="15">
      <c r="A79" s="158"/>
      <c r="B79" s="148"/>
      <c r="C79" s="111"/>
      <c r="D79" s="111"/>
      <c r="E79" s="32"/>
      <c r="F79"/>
    </row>
    <row r="80" spans="1:6" s="33" customFormat="1" ht="15">
      <c r="A80" s="158"/>
      <c r="B80" s="148"/>
      <c r="C80" s="111"/>
      <c r="D80" s="111"/>
      <c r="E80" s="32"/>
      <c r="F80"/>
    </row>
    <row r="81" spans="1:6" s="33" customFormat="1" ht="15">
      <c r="A81" s="158"/>
      <c r="B81" s="148"/>
      <c r="C81" s="111"/>
      <c r="D81" s="111"/>
      <c r="E81" s="32"/>
      <c r="F81"/>
    </row>
    <row r="82" spans="1:6" s="33" customFormat="1" ht="15">
      <c r="A82" s="158"/>
      <c r="B82" s="148"/>
      <c r="C82" s="111"/>
      <c r="D82" s="111"/>
      <c r="E82" s="32"/>
      <c r="F82"/>
    </row>
    <row r="83" spans="1:6" s="33" customFormat="1" ht="15">
      <c r="A83" s="158"/>
      <c r="B83" s="148"/>
      <c r="C83" s="111"/>
      <c r="D83" s="111"/>
      <c r="E83" s="32"/>
      <c r="F83"/>
    </row>
    <row r="84" spans="1:6" s="33" customFormat="1" ht="15">
      <c r="A84" s="158"/>
      <c r="B84" s="148"/>
      <c r="C84" s="111"/>
      <c r="D84" s="111"/>
      <c r="E84" s="32"/>
      <c r="F84"/>
    </row>
    <row r="85" spans="1:6" s="33" customFormat="1" ht="15">
      <c r="A85" s="158"/>
      <c r="B85" s="148"/>
      <c r="C85" s="111"/>
      <c r="D85" s="111"/>
      <c r="E85" s="32"/>
      <c r="F85"/>
    </row>
    <row r="86" spans="1:6" s="33" customFormat="1" ht="15">
      <c r="A86" s="158"/>
      <c r="B86" s="148"/>
      <c r="C86" s="111"/>
      <c r="D86" s="111"/>
      <c r="E86" s="32"/>
      <c r="F86"/>
    </row>
    <row r="87" spans="1:6" s="33" customFormat="1" ht="15">
      <c r="A87" s="158"/>
      <c r="B87" s="148"/>
      <c r="C87" s="111"/>
      <c r="D87" s="111"/>
      <c r="E87" s="32"/>
      <c r="F87"/>
    </row>
    <row r="88" spans="1:6" s="33" customFormat="1" ht="15">
      <c r="A88" s="158"/>
      <c r="B88" s="148"/>
      <c r="C88" s="111"/>
      <c r="D88" s="111"/>
      <c r="E88" s="32"/>
      <c r="F88"/>
    </row>
    <row r="89" spans="1:6" s="33" customFormat="1" ht="15">
      <c r="A89" s="158"/>
      <c r="B89" s="148"/>
      <c r="C89" s="111"/>
      <c r="D89" s="111"/>
      <c r="E89" s="32"/>
      <c r="F89"/>
    </row>
    <row r="90" spans="1:6" s="33" customFormat="1" ht="15">
      <c r="A90" s="158"/>
      <c r="B90" s="148"/>
      <c r="C90" s="111"/>
      <c r="D90" s="111"/>
      <c r="E90" s="32"/>
      <c r="F90"/>
    </row>
    <row r="91" spans="1:6" s="33" customFormat="1" ht="15">
      <c r="A91" s="158"/>
      <c r="B91" s="148"/>
      <c r="C91" s="111"/>
      <c r="D91" s="111"/>
      <c r="E91" s="32"/>
      <c r="F91"/>
    </row>
    <row r="92" spans="1:6" s="33" customFormat="1" ht="15">
      <c r="A92" s="158"/>
      <c r="B92" s="148"/>
      <c r="C92" s="111"/>
      <c r="D92" s="111"/>
      <c r="E92" s="32"/>
      <c r="F92"/>
    </row>
    <row r="93" spans="1:6" s="33" customFormat="1" ht="15">
      <c r="A93" s="158"/>
      <c r="B93" s="148"/>
      <c r="C93" s="111"/>
      <c r="D93" s="111"/>
      <c r="E93" s="32"/>
      <c r="F93"/>
    </row>
    <row r="94" spans="1:6" s="33" customFormat="1" ht="15">
      <c r="A94" s="158"/>
      <c r="B94" s="148"/>
      <c r="C94" s="111"/>
      <c r="D94" s="111"/>
      <c r="E94" s="32"/>
      <c r="F94"/>
    </row>
    <row r="95" spans="1:6" s="33" customFormat="1" ht="15">
      <c r="A95" s="158"/>
      <c r="B95" s="148"/>
      <c r="C95" s="111"/>
      <c r="D95" s="111"/>
      <c r="E95" s="32"/>
      <c r="F95"/>
    </row>
    <row r="96" spans="1:6" s="33" customFormat="1" ht="15">
      <c r="A96" s="158"/>
      <c r="B96" s="148"/>
      <c r="C96" s="111"/>
      <c r="D96" s="111"/>
      <c r="E96" s="32"/>
      <c r="F96"/>
    </row>
    <row r="97" spans="1:6" s="33" customFormat="1" ht="15">
      <c r="A97" s="158"/>
      <c r="B97" s="148"/>
      <c r="C97" s="111"/>
      <c r="D97" s="111"/>
      <c r="E97" s="32"/>
      <c r="F97"/>
    </row>
    <row r="98" spans="1:6" s="33" customFormat="1" ht="15">
      <c r="A98" s="158"/>
      <c r="B98" s="148"/>
      <c r="C98" s="111"/>
      <c r="D98" s="111"/>
      <c r="E98" s="32"/>
      <c r="F98"/>
    </row>
    <row r="99" spans="1:6" s="33" customFormat="1" ht="15">
      <c r="A99" s="158"/>
      <c r="B99" s="148"/>
      <c r="C99" s="111"/>
      <c r="D99" s="111"/>
      <c r="E99" s="32"/>
      <c r="F99"/>
    </row>
    <row r="100" spans="1:6" s="33" customFormat="1" ht="15">
      <c r="A100" s="158"/>
      <c r="B100" s="148"/>
      <c r="C100" s="111"/>
      <c r="D100" s="111"/>
      <c r="E100" s="32"/>
      <c r="F100"/>
    </row>
    <row r="101" spans="1:6" s="33" customFormat="1" ht="15">
      <c r="A101" s="158"/>
      <c r="B101" s="148"/>
      <c r="C101" s="111"/>
      <c r="D101" s="111"/>
      <c r="E101" s="32"/>
      <c r="F101"/>
    </row>
    <row r="102" spans="1:6" s="33" customFormat="1" ht="15">
      <c r="A102" s="158"/>
      <c r="B102" s="148"/>
      <c r="C102" s="111"/>
      <c r="D102" s="111"/>
      <c r="E102" s="32"/>
      <c r="F102"/>
    </row>
    <row r="103" spans="1:6" s="33" customFormat="1" ht="15">
      <c r="A103" s="158"/>
      <c r="B103" s="148"/>
      <c r="C103" s="111"/>
      <c r="D103" s="111"/>
      <c r="E103" s="32"/>
      <c r="F103"/>
    </row>
    <row r="104" spans="1:6" s="33" customFormat="1" ht="15">
      <c r="A104" s="158"/>
      <c r="B104" s="148"/>
      <c r="C104" s="111"/>
      <c r="D104" s="111"/>
      <c r="E104" s="32"/>
      <c r="F104"/>
    </row>
    <row r="105" spans="1:6" s="33" customFormat="1" ht="15">
      <c r="A105" s="158"/>
      <c r="B105" s="148"/>
      <c r="C105" s="111"/>
      <c r="D105" s="111"/>
      <c r="E105" s="32"/>
      <c r="F105"/>
    </row>
    <row r="106" spans="1:6" s="33" customFormat="1" ht="15">
      <c r="A106" s="158"/>
      <c r="B106" s="148"/>
      <c r="C106" s="111"/>
      <c r="D106" s="111"/>
      <c r="E106" s="32"/>
      <c r="F106"/>
    </row>
    <row r="107" spans="1:6" s="33" customFormat="1" ht="15">
      <c r="A107" s="158"/>
      <c r="B107" s="148"/>
      <c r="C107" s="111"/>
      <c r="D107" s="111"/>
      <c r="E107" s="32"/>
      <c r="F107"/>
    </row>
    <row r="108" spans="1:6" s="33" customFormat="1" ht="15">
      <c r="A108" s="158"/>
      <c r="B108" s="148"/>
      <c r="C108" s="111"/>
      <c r="D108" s="111"/>
      <c r="E108" s="32"/>
      <c r="F108"/>
    </row>
    <row r="109" spans="1:6" s="33" customFormat="1" ht="15">
      <c r="A109" s="158"/>
      <c r="B109" s="148"/>
      <c r="C109" s="111"/>
      <c r="D109" s="111"/>
      <c r="E109" s="32"/>
      <c r="F109"/>
    </row>
    <row r="110" spans="1:6" s="33" customFormat="1" ht="15">
      <c r="A110" s="158"/>
      <c r="B110" s="148"/>
      <c r="C110" s="111"/>
      <c r="D110" s="111"/>
      <c r="E110" s="32"/>
      <c r="F110"/>
    </row>
    <row r="111" spans="1:6" s="33" customFormat="1" ht="15">
      <c r="A111" s="158"/>
      <c r="B111" s="148"/>
      <c r="C111" s="111"/>
      <c r="D111" s="111"/>
      <c r="E111" s="32"/>
      <c r="F111"/>
    </row>
    <row r="112" spans="1:6" s="33" customFormat="1" ht="15">
      <c r="A112" s="158"/>
      <c r="B112" s="148"/>
      <c r="C112" s="111"/>
      <c r="D112" s="111"/>
      <c r="E112" s="32"/>
      <c r="F112"/>
    </row>
    <row r="113" spans="1:6" s="33" customFormat="1" ht="15">
      <c r="A113" s="158"/>
      <c r="B113" s="148"/>
      <c r="C113" s="111"/>
      <c r="D113" s="111"/>
      <c r="E113" s="32"/>
      <c r="F113"/>
    </row>
    <row r="114" spans="1:6" s="33" customFormat="1" ht="15">
      <c r="A114" s="158"/>
      <c r="B114" s="148"/>
      <c r="C114" s="111"/>
      <c r="D114" s="111"/>
      <c r="E114" s="32"/>
      <c r="F114"/>
    </row>
    <row r="115" spans="1:6" s="33" customFormat="1" ht="15">
      <c r="A115" s="158"/>
      <c r="B115" s="148"/>
      <c r="C115" s="111"/>
      <c r="D115" s="111"/>
      <c r="E115" s="32"/>
      <c r="F115"/>
    </row>
    <row r="116" spans="1:6" s="33" customFormat="1" ht="15">
      <c r="A116" s="158"/>
      <c r="B116" s="148"/>
      <c r="C116" s="111"/>
      <c r="D116" s="111"/>
      <c r="E116" s="32"/>
      <c r="F116"/>
    </row>
    <row r="117" spans="1:6" s="33" customFormat="1" ht="15">
      <c r="A117" s="158"/>
      <c r="B117" s="148"/>
      <c r="C117" s="111"/>
      <c r="D117" s="111"/>
      <c r="E117" s="32"/>
      <c r="F117"/>
    </row>
    <row r="118" spans="1:6" s="33" customFormat="1" ht="15">
      <c r="A118" s="158"/>
      <c r="B118" s="148"/>
      <c r="C118" s="111"/>
      <c r="D118" s="111"/>
      <c r="E118" s="32"/>
      <c r="F118"/>
    </row>
    <row r="119" spans="1:6" s="33" customFormat="1" ht="15">
      <c r="A119" s="158"/>
      <c r="B119" s="148"/>
      <c r="C119" s="111"/>
      <c r="D119" s="111"/>
      <c r="E119" s="32"/>
      <c r="F119"/>
    </row>
    <row r="120" spans="1:6" s="33" customFormat="1" ht="15">
      <c r="A120" s="158"/>
      <c r="B120" s="148"/>
      <c r="C120" s="111"/>
      <c r="D120" s="111"/>
      <c r="E120" s="32"/>
      <c r="F120"/>
    </row>
    <row r="121" spans="1:6" s="33" customFormat="1" ht="15">
      <c r="A121" s="158"/>
      <c r="B121" s="148"/>
      <c r="C121" s="111"/>
      <c r="D121" s="111"/>
      <c r="E121" s="32"/>
      <c r="F121"/>
    </row>
    <row r="122" spans="1:6" s="33" customFormat="1" ht="15">
      <c r="A122" s="158"/>
      <c r="B122" s="148"/>
      <c r="C122" s="111"/>
      <c r="D122" s="111"/>
      <c r="E122" s="32"/>
      <c r="F122"/>
    </row>
    <row r="123" spans="1:6" s="33" customFormat="1" ht="15">
      <c r="A123" s="158"/>
      <c r="B123" s="148"/>
      <c r="C123" s="111"/>
      <c r="D123" s="111"/>
      <c r="E123" s="32"/>
      <c r="F123"/>
    </row>
    <row r="124" spans="1:6" s="33" customFormat="1" ht="15">
      <c r="A124" s="158"/>
      <c r="B124" s="148"/>
      <c r="C124" s="111"/>
      <c r="D124" s="111"/>
      <c r="E124" s="32"/>
      <c r="F124"/>
    </row>
    <row r="125" spans="1:6" s="33" customFormat="1" ht="15">
      <c r="A125" s="158"/>
      <c r="B125" s="148"/>
      <c r="C125" s="111"/>
      <c r="D125" s="111"/>
      <c r="E125" s="32"/>
      <c r="F125"/>
    </row>
    <row r="126" spans="1:6" s="33" customFormat="1" ht="15">
      <c r="A126" s="158"/>
      <c r="B126" s="148"/>
      <c r="C126" s="111"/>
      <c r="D126" s="111"/>
      <c r="E126" s="32"/>
      <c r="F126"/>
    </row>
    <row r="127" spans="1:6" s="33" customFormat="1" ht="15">
      <c r="A127" s="158"/>
      <c r="B127" s="148"/>
      <c r="C127" s="111"/>
      <c r="D127" s="111"/>
      <c r="E127" s="32"/>
      <c r="F127"/>
    </row>
    <row r="128" spans="1:6" s="33" customFormat="1" ht="15">
      <c r="A128" s="158"/>
      <c r="B128" s="148"/>
      <c r="C128" s="111"/>
      <c r="D128" s="111"/>
      <c r="E128" s="32"/>
      <c r="F128"/>
    </row>
    <row r="129" spans="1:6" s="33" customFormat="1" ht="15">
      <c r="A129" s="158"/>
      <c r="B129" s="148"/>
      <c r="C129" s="111"/>
      <c r="D129" s="111"/>
      <c r="E129" s="32"/>
      <c r="F129"/>
    </row>
    <row r="130" spans="1:6" s="33" customFormat="1" ht="15">
      <c r="A130" s="158"/>
      <c r="B130" s="148"/>
      <c r="C130" s="111"/>
      <c r="D130" s="111"/>
      <c r="E130" s="32"/>
      <c r="F130"/>
    </row>
    <row r="131" spans="1:6" s="33" customFormat="1" ht="15">
      <c r="A131" s="158"/>
      <c r="B131" s="148"/>
      <c r="C131" s="111"/>
      <c r="D131" s="111"/>
      <c r="E131" s="32"/>
      <c r="F131"/>
    </row>
    <row r="132" spans="1:6" s="33" customFormat="1" ht="15">
      <c r="A132" s="158"/>
      <c r="B132" s="148"/>
      <c r="C132" s="111"/>
      <c r="D132" s="111"/>
      <c r="E132" s="32"/>
      <c r="F132"/>
    </row>
    <row r="133" spans="1:6" s="33" customFormat="1" ht="15">
      <c r="A133" s="158"/>
      <c r="B133" s="148"/>
      <c r="C133" s="111"/>
      <c r="D133" s="111"/>
      <c r="E133" s="32"/>
      <c r="F133"/>
    </row>
    <row r="134" spans="1:6" s="33" customFormat="1" ht="15">
      <c r="A134" s="158"/>
      <c r="B134" s="148"/>
      <c r="C134" s="111"/>
      <c r="D134" s="111"/>
      <c r="E134" s="32"/>
      <c r="F134"/>
    </row>
    <row r="135" spans="1:6" s="33" customFormat="1" ht="15">
      <c r="A135" s="158"/>
      <c r="B135" s="148"/>
      <c r="C135" s="111"/>
      <c r="D135" s="111"/>
      <c r="E135" s="32"/>
      <c r="F135"/>
    </row>
    <row r="136" spans="1:6" s="33" customFormat="1" ht="15">
      <c r="A136" s="158"/>
      <c r="B136" s="148"/>
      <c r="C136" s="111"/>
      <c r="D136" s="111"/>
      <c r="E136" s="32"/>
      <c r="F136"/>
    </row>
    <row r="137" spans="1:6" s="33" customFormat="1" ht="15">
      <c r="A137" s="158"/>
      <c r="B137" s="148"/>
      <c r="C137" s="111"/>
      <c r="D137" s="111"/>
      <c r="E137" s="32"/>
      <c r="F137"/>
    </row>
    <row r="138" spans="1:6" s="33" customFormat="1" ht="15">
      <c r="A138" s="158"/>
      <c r="B138" s="148"/>
      <c r="C138" s="111"/>
      <c r="D138" s="111"/>
      <c r="E138" s="32"/>
      <c r="F138"/>
    </row>
    <row r="139" spans="1:6" s="33" customFormat="1" ht="15">
      <c r="A139" s="158"/>
      <c r="B139" s="148"/>
      <c r="C139" s="111"/>
      <c r="D139" s="111"/>
      <c r="E139" s="32"/>
      <c r="F139"/>
    </row>
    <row r="140" spans="1:6" s="33" customFormat="1" ht="15">
      <c r="A140" s="158"/>
      <c r="B140" s="148"/>
      <c r="C140" s="111"/>
      <c r="D140" s="111"/>
      <c r="E140" s="32"/>
      <c r="F140"/>
    </row>
    <row r="141" spans="1:6" s="33" customFormat="1" ht="15">
      <c r="A141" s="158"/>
      <c r="B141" s="148"/>
      <c r="C141" s="111"/>
      <c r="D141" s="111"/>
      <c r="E141" s="32"/>
      <c r="F141"/>
    </row>
    <row r="142" spans="1:6" s="33" customFormat="1" ht="15">
      <c r="A142" s="158"/>
      <c r="B142" s="148"/>
      <c r="C142" s="111"/>
      <c r="D142" s="111"/>
      <c r="E142" s="32"/>
      <c r="F142"/>
    </row>
    <row r="143" spans="1:6" s="33" customFormat="1" ht="15">
      <c r="A143" s="158"/>
      <c r="B143" s="148"/>
      <c r="C143" s="111"/>
      <c r="D143" s="111"/>
      <c r="E143" s="32"/>
      <c r="F143"/>
    </row>
    <row r="144" spans="1:6" s="33" customFormat="1" ht="15">
      <c r="A144" s="158"/>
      <c r="B144" s="148"/>
      <c r="C144" s="111"/>
      <c r="D144" s="111"/>
      <c r="E144" s="32"/>
      <c r="F144"/>
    </row>
    <row r="145" spans="1:6" s="33" customFormat="1" ht="15">
      <c r="A145" s="158"/>
      <c r="B145" s="148"/>
      <c r="C145" s="111"/>
      <c r="D145" s="111"/>
      <c r="E145" s="32"/>
      <c r="F145"/>
    </row>
    <row r="146" spans="1:6" s="33" customFormat="1" ht="15">
      <c r="A146" s="158"/>
      <c r="B146" s="148"/>
      <c r="C146" s="111"/>
      <c r="D146" s="111"/>
      <c r="E146" s="32"/>
      <c r="F146"/>
    </row>
    <row r="147" spans="1:6" s="33" customFormat="1" ht="15">
      <c r="A147" s="158"/>
      <c r="B147" s="148"/>
      <c r="C147" s="111"/>
      <c r="D147" s="111"/>
      <c r="E147" s="32"/>
      <c r="F147"/>
    </row>
    <row r="148" spans="1:6" s="33" customFormat="1" ht="15">
      <c r="A148" s="158"/>
      <c r="B148" s="148"/>
      <c r="C148" s="111"/>
      <c r="D148" s="111"/>
      <c r="E148" s="32"/>
      <c r="F148"/>
    </row>
    <row r="149" spans="1:6" s="33" customFormat="1" ht="15">
      <c r="A149" s="158"/>
      <c r="B149" s="148"/>
      <c r="C149" s="111"/>
      <c r="D149" s="111"/>
      <c r="E149" s="32"/>
      <c r="F149"/>
    </row>
    <row r="150" spans="1:6" s="33" customFormat="1" ht="15">
      <c r="A150" s="158"/>
      <c r="B150" s="148"/>
      <c r="C150" s="111"/>
      <c r="D150" s="111"/>
      <c r="E150" s="32"/>
      <c r="F150"/>
    </row>
    <row r="151" spans="1:6" s="33" customFormat="1" ht="15">
      <c r="A151" s="158"/>
      <c r="B151" s="148"/>
      <c r="C151" s="111"/>
      <c r="D151" s="111"/>
      <c r="E151" s="32"/>
      <c r="F151"/>
    </row>
    <row r="152" spans="1:6" s="33" customFormat="1" ht="15">
      <c r="A152" s="158"/>
      <c r="B152" s="148"/>
      <c r="C152" s="111"/>
      <c r="D152" s="111"/>
      <c r="E152" s="32"/>
      <c r="F152"/>
    </row>
    <row r="153" spans="1:6" s="33" customFormat="1" ht="15">
      <c r="A153" s="158"/>
      <c r="B153" s="148"/>
      <c r="C153" s="111"/>
      <c r="D153" s="111"/>
      <c r="E153" s="32"/>
      <c r="F153"/>
    </row>
    <row r="154" spans="1:6" s="33" customFormat="1" ht="15">
      <c r="A154" s="158"/>
      <c r="B154" s="148"/>
      <c r="C154" s="111"/>
      <c r="D154" s="111"/>
      <c r="E154" s="32"/>
      <c r="F154"/>
    </row>
    <row r="155" spans="1:6" s="33" customFormat="1" ht="15">
      <c r="A155" s="158"/>
      <c r="B155" s="148"/>
      <c r="C155" s="111"/>
      <c r="D155" s="111"/>
      <c r="E155" s="32"/>
      <c r="F155"/>
    </row>
    <row r="156" spans="1:6" s="33" customFormat="1" ht="15">
      <c r="A156" s="158"/>
      <c r="B156" s="148"/>
      <c r="C156" s="111"/>
      <c r="D156" s="111"/>
      <c r="E156" s="32"/>
      <c r="F156"/>
    </row>
    <row r="157" spans="1:6" s="33" customFormat="1" ht="15">
      <c r="A157" s="158"/>
      <c r="B157" s="148"/>
      <c r="C157" s="111"/>
      <c r="D157" s="111"/>
      <c r="E157" s="32"/>
      <c r="F157"/>
    </row>
    <row r="158" spans="1:6" s="33" customFormat="1" ht="15">
      <c r="A158" s="158"/>
      <c r="B158" s="148"/>
      <c r="C158" s="111"/>
      <c r="D158" s="111"/>
      <c r="E158" s="32"/>
      <c r="F158"/>
    </row>
    <row r="159" spans="1:6" s="33" customFormat="1" ht="15">
      <c r="A159" s="158"/>
      <c r="B159" s="148"/>
      <c r="C159" s="111"/>
      <c r="D159" s="111"/>
      <c r="E159" s="32"/>
      <c r="F159"/>
    </row>
    <row r="160" spans="1:6" s="33" customFormat="1" ht="15">
      <c r="A160" s="158"/>
      <c r="B160" s="148"/>
      <c r="C160" s="111"/>
      <c r="D160" s="111"/>
      <c r="E160" s="32"/>
      <c r="F160"/>
    </row>
    <row r="161" spans="1:6" s="33" customFormat="1" ht="15">
      <c r="A161" s="158"/>
      <c r="B161" s="148"/>
      <c r="C161" s="111"/>
      <c r="D161" s="111"/>
      <c r="E161" s="32"/>
      <c r="F161"/>
    </row>
    <row r="162" spans="1:6" s="33" customFormat="1" ht="15">
      <c r="A162" s="158"/>
      <c r="B162" s="148"/>
      <c r="C162" s="111"/>
      <c r="D162" s="111"/>
      <c r="E162" s="32"/>
      <c r="F162"/>
    </row>
    <row r="163" spans="1:6" s="33" customFormat="1" ht="15">
      <c r="A163" s="158"/>
      <c r="B163" s="148"/>
      <c r="C163" s="111"/>
      <c r="D163" s="111"/>
      <c r="E163" s="32"/>
      <c r="F163"/>
    </row>
    <row r="164" spans="1:6" s="33" customFormat="1" ht="15">
      <c r="A164" s="158"/>
      <c r="B164" s="148"/>
      <c r="C164" s="111"/>
      <c r="D164" s="111"/>
      <c r="E164" s="32"/>
      <c r="F164"/>
    </row>
    <row r="165" spans="1:6" s="33" customFormat="1" ht="15">
      <c r="A165" s="158"/>
      <c r="B165" s="148"/>
      <c r="C165" s="111"/>
      <c r="D165" s="111"/>
      <c r="E165" s="32"/>
      <c r="F165"/>
    </row>
    <row r="166" spans="1:6" s="33" customFormat="1" ht="15">
      <c r="A166" s="158"/>
      <c r="B166" s="148"/>
      <c r="C166" s="111"/>
      <c r="D166" s="111"/>
      <c r="E166" s="32"/>
      <c r="F166"/>
    </row>
    <row r="167" spans="1:6" s="33" customFormat="1" ht="15">
      <c r="A167" s="158"/>
      <c r="B167" s="148"/>
      <c r="C167" s="111"/>
      <c r="D167" s="111"/>
      <c r="E167" s="32"/>
      <c r="F167"/>
    </row>
    <row r="168" spans="1:6" s="33" customFormat="1" ht="15">
      <c r="A168" s="158"/>
      <c r="B168" s="148"/>
      <c r="C168" s="111"/>
      <c r="D168" s="111"/>
      <c r="E168" s="32"/>
      <c r="F168"/>
    </row>
    <row r="169" spans="1:6" s="33" customFormat="1" ht="15">
      <c r="A169" s="158"/>
      <c r="B169" s="148"/>
      <c r="C169" s="111"/>
      <c r="D169" s="111"/>
      <c r="E169" s="32"/>
      <c r="F169"/>
    </row>
    <row r="170" spans="1:6" s="33" customFormat="1" ht="15">
      <c r="A170" s="158"/>
      <c r="B170" s="148"/>
      <c r="C170" s="111"/>
      <c r="D170" s="111"/>
      <c r="E170" s="32"/>
      <c r="F170"/>
    </row>
    <row r="171" spans="1:6" s="33" customFormat="1" ht="15">
      <c r="A171" s="158"/>
      <c r="B171" s="148"/>
      <c r="C171" s="111"/>
      <c r="D171" s="111"/>
      <c r="E171" s="32"/>
      <c r="F171"/>
    </row>
    <row r="172" spans="1:6" s="33" customFormat="1" ht="15">
      <c r="A172" s="158"/>
      <c r="B172" s="148"/>
      <c r="C172" s="111"/>
      <c r="D172" s="111"/>
      <c r="E172" s="32"/>
      <c r="F172"/>
    </row>
    <row r="173" spans="1:6" s="33" customFormat="1" ht="15">
      <c r="A173" s="158"/>
      <c r="B173" s="148"/>
      <c r="C173" s="111"/>
      <c r="D173" s="111"/>
      <c r="E173" s="32"/>
      <c r="F173"/>
    </row>
    <row r="174" spans="1:6" s="33" customFormat="1" ht="15">
      <c r="A174" s="158"/>
      <c r="B174" s="148"/>
      <c r="C174" s="111"/>
      <c r="D174" s="111"/>
      <c r="E174" s="32"/>
      <c r="F174"/>
    </row>
    <row r="175" spans="1:6" s="33" customFormat="1" ht="15">
      <c r="A175" s="158"/>
      <c r="B175" s="148"/>
      <c r="C175" s="111"/>
      <c r="D175" s="111"/>
      <c r="E175" s="32"/>
      <c r="F175"/>
    </row>
    <row r="176" spans="1:6" s="33" customFormat="1" ht="15">
      <c r="A176" s="158"/>
      <c r="B176" s="148"/>
      <c r="C176" s="111"/>
      <c r="D176" s="111"/>
      <c r="E176" s="32"/>
      <c r="F176"/>
    </row>
    <row r="177" spans="1:6" s="33" customFormat="1" ht="15">
      <c r="A177" s="158"/>
      <c r="B177" s="148"/>
      <c r="C177" s="111"/>
      <c r="D177" s="111"/>
      <c r="E177" s="32"/>
      <c r="F177"/>
    </row>
    <row r="178" spans="1:6" s="33" customFormat="1" ht="15">
      <c r="A178" s="158"/>
      <c r="B178" s="148"/>
      <c r="C178" s="111"/>
      <c r="D178" s="111"/>
      <c r="E178" s="32"/>
      <c r="F178"/>
    </row>
    <row r="179" spans="1:6" s="33" customFormat="1" ht="15">
      <c r="A179" s="158"/>
      <c r="B179" s="148"/>
      <c r="C179" s="111"/>
      <c r="D179" s="111"/>
      <c r="E179" s="32"/>
      <c r="F179"/>
    </row>
    <row r="180" spans="1:6" s="33" customFormat="1" ht="15">
      <c r="A180" s="158"/>
      <c r="B180" s="148"/>
      <c r="C180" s="111"/>
      <c r="D180" s="111"/>
      <c r="E180" s="32"/>
      <c r="F180"/>
    </row>
    <row r="181" spans="1:6" s="33" customFormat="1" ht="15">
      <c r="A181" s="158"/>
      <c r="B181" s="148"/>
      <c r="C181" s="111"/>
      <c r="D181" s="111"/>
      <c r="E181" s="32"/>
      <c r="F181"/>
    </row>
    <row r="182" spans="1:6" s="33" customFormat="1" ht="15">
      <c r="A182" s="158"/>
      <c r="B182" s="148"/>
      <c r="C182" s="111"/>
      <c r="D182" s="111"/>
      <c r="E182" s="32"/>
      <c r="F182"/>
    </row>
    <row r="183" spans="1:6" s="33" customFormat="1" ht="15">
      <c r="A183" s="158"/>
      <c r="B183" s="148"/>
      <c r="C183" s="111"/>
      <c r="D183" s="111"/>
      <c r="E183" s="32"/>
      <c r="F183"/>
    </row>
    <row r="184" spans="1:6" s="33" customFormat="1" ht="15">
      <c r="A184" s="158"/>
      <c r="B184" s="148"/>
      <c r="C184" s="111"/>
      <c r="D184" s="111"/>
      <c r="E184" s="32"/>
      <c r="F184"/>
    </row>
    <row r="185" spans="1:6" s="33" customFormat="1" ht="15">
      <c r="A185" s="158"/>
      <c r="B185" s="148"/>
      <c r="C185" s="111"/>
      <c r="D185" s="111"/>
      <c r="E185" s="32"/>
      <c r="F185"/>
    </row>
    <row r="186" spans="1:6" s="33" customFormat="1" ht="15">
      <c r="A186" s="158"/>
      <c r="B186" s="148"/>
      <c r="C186" s="111"/>
      <c r="D186" s="111"/>
      <c r="E186" s="32"/>
      <c r="F186"/>
    </row>
    <row r="187" spans="1:6" s="33" customFormat="1" ht="15">
      <c r="A187" s="158"/>
      <c r="B187" s="148"/>
      <c r="C187" s="111"/>
      <c r="D187" s="111"/>
      <c r="E187" s="32"/>
      <c r="F187"/>
    </row>
    <row r="188" spans="1:6" s="33" customFormat="1" ht="15">
      <c r="A188" s="158"/>
      <c r="B188" s="148"/>
      <c r="C188" s="111"/>
      <c r="D188" s="111"/>
      <c r="E188" s="32"/>
      <c r="F188"/>
    </row>
    <row r="189" spans="1:6" s="33" customFormat="1" ht="15">
      <c r="A189" s="158"/>
      <c r="B189" s="148"/>
      <c r="C189" s="111"/>
      <c r="D189" s="111"/>
      <c r="E189" s="32"/>
      <c r="F189"/>
    </row>
    <row r="190" spans="1:6" s="33" customFormat="1" ht="15">
      <c r="A190" s="158"/>
      <c r="B190" s="148"/>
      <c r="C190" s="111"/>
      <c r="D190" s="111"/>
      <c r="E190" s="32"/>
      <c r="F190"/>
    </row>
    <row r="191" spans="1:6" s="33" customFormat="1" ht="15">
      <c r="A191" s="158"/>
      <c r="B191" s="148"/>
      <c r="C191" s="111"/>
      <c r="D191" s="111"/>
      <c r="E191" s="32"/>
      <c r="F191"/>
    </row>
    <row r="192" spans="1:6" s="33" customFormat="1" ht="15">
      <c r="A192" s="158"/>
      <c r="B192" s="148"/>
      <c r="C192" s="111"/>
      <c r="D192" s="111"/>
      <c r="E192" s="32"/>
      <c r="F192"/>
    </row>
    <row r="193" spans="1:6" s="33" customFormat="1" ht="15">
      <c r="A193" s="158"/>
      <c r="B193" s="148"/>
      <c r="C193" s="111"/>
      <c r="D193" s="111"/>
      <c r="E193" s="32"/>
      <c r="F193"/>
    </row>
    <row r="194" spans="1:6" s="33" customFormat="1" ht="15">
      <c r="A194" s="158"/>
      <c r="B194" s="148"/>
      <c r="C194" s="111"/>
      <c r="D194" s="111"/>
      <c r="E194" s="32"/>
      <c r="F194"/>
    </row>
    <row r="195" spans="1:6" s="33" customFormat="1" ht="15">
      <c r="A195" s="158"/>
      <c r="B195" s="148"/>
      <c r="C195" s="111"/>
      <c r="D195" s="111"/>
      <c r="E195" s="32"/>
      <c r="F195"/>
    </row>
    <row r="196" spans="1:6" s="33" customFormat="1" ht="15">
      <c r="A196" s="158"/>
      <c r="B196" s="148"/>
      <c r="C196" s="111"/>
      <c r="D196" s="111"/>
      <c r="E196" s="32"/>
      <c r="F196"/>
    </row>
    <row r="197" spans="1:6" s="33" customFormat="1" ht="15">
      <c r="A197" s="158"/>
      <c r="B197" s="148"/>
      <c r="C197" s="111"/>
      <c r="D197" s="111"/>
      <c r="E197" s="32"/>
      <c r="F197"/>
    </row>
    <row r="198" spans="1:6" s="33" customFormat="1" ht="15">
      <c r="A198" s="158"/>
      <c r="B198" s="148"/>
      <c r="C198" s="111"/>
      <c r="D198" s="111"/>
      <c r="E198" s="32"/>
      <c r="F198"/>
    </row>
    <row r="199" spans="1:6" s="33" customFormat="1" ht="15">
      <c r="A199" s="158"/>
      <c r="B199" s="148"/>
      <c r="C199" s="111"/>
      <c r="D199" s="111"/>
      <c r="E199" s="32"/>
      <c r="F199"/>
    </row>
    <row r="200" spans="1:6" s="33" customFormat="1" ht="15">
      <c r="A200" s="158"/>
      <c r="B200" s="148"/>
      <c r="C200" s="111"/>
      <c r="D200" s="111"/>
      <c r="E200" s="32"/>
      <c r="F200"/>
    </row>
    <row r="201" spans="1:6" s="33" customFormat="1" ht="15">
      <c r="A201" s="158"/>
      <c r="B201" s="148"/>
      <c r="C201" s="111"/>
      <c r="D201" s="111"/>
      <c r="E201" s="32"/>
      <c r="F201"/>
    </row>
    <row r="202" spans="1:6" s="33" customFormat="1" ht="15">
      <c r="A202" s="158"/>
      <c r="B202" s="148"/>
      <c r="C202" s="111"/>
      <c r="D202" s="111"/>
      <c r="E202" s="32"/>
      <c r="F202"/>
    </row>
    <row r="203" spans="1:6" s="33" customFormat="1" ht="15">
      <c r="A203" s="158"/>
      <c r="B203" s="148"/>
      <c r="C203" s="111"/>
      <c r="D203" s="111"/>
      <c r="E203" s="32"/>
      <c r="F203"/>
    </row>
    <row r="204" spans="1:6" s="33" customFormat="1" ht="15">
      <c r="A204" s="158"/>
      <c r="B204" s="148"/>
      <c r="C204" s="111"/>
      <c r="D204" s="111"/>
      <c r="E204" s="32"/>
      <c r="F204"/>
    </row>
    <row r="205" spans="1:6" s="33" customFormat="1" ht="15">
      <c r="A205" s="158"/>
      <c r="B205" s="148"/>
      <c r="C205" s="111"/>
      <c r="D205" s="111"/>
      <c r="E205" s="32"/>
      <c r="F205"/>
    </row>
    <row r="206" spans="1:6" s="33" customFormat="1" ht="15">
      <c r="A206" s="158"/>
      <c r="B206" s="148"/>
      <c r="C206" s="111"/>
      <c r="D206" s="111"/>
      <c r="E206" s="32"/>
      <c r="F206"/>
    </row>
    <row r="207" spans="1:6" s="33" customFormat="1" ht="15">
      <c r="A207" s="158"/>
      <c r="B207" s="148"/>
      <c r="C207" s="111"/>
      <c r="D207" s="111"/>
      <c r="E207" s="32"/>
      <c r="F207"/>
    </row>
    <row r="208" spans="1:6" s="33" customFormat="1" ht="15">
      <c r="A208" s="158"/>
      <c r="B208" s="148"/>
      <c r="C208" s="111"/>
      <c r="D208" s="111"/>
      <c r="E208" s="32"/>
      <c r="F208"/>
    </row>
    <row r="209" spans="1:6" s="33" customFormat="1" ht="15">
      <c r="A209" s="158"/>
      <c r="B209" s="148"/>
      <c r="C209" s="111"/>
      <c r="D209" s="111"/>
      <c r="E209" s="32"/>
      <c r="F209"/>
    </row>
    <row r="210" spans="1:6" s="33" customFormat="1" ht="15">
      <c r="A210" s="158"/>
      <c r="B210" s="148"/>
      <c r="C210" s="111"/>
      <c r="D210" s="111"/>
      <c r="E210" s="32"/>
      <c r="F210"/>
    </row>
    <row r="211" spans="1:6" s="33" customFormat="1" ht="15">
      <c r="A211" s="158"/>
      <c r="B211" s="148"/>
      <c r="C211" s="111"/>
      <c r="D211" s="111"/>
      <c r="E211" s="32"/>
      <c r="F211"/>
    </row>
    <row r="212" spans="1:6" s="33" customFormat="1" ht="15">
      <c r="A212" s="158"/>
      <c r="B212" s="148"/>
      <c r="C212" s="111"/>
      <c r="D212" s="111"/>
      <c r="E212" s="32"/>
      <c r="F212"/>
    </row>
    <row r="213" spans="1:6" s="33" customFormat="1" ht="15">
      <c r="A213" s="158"/>
      <c r="B213" s="148"/>
      <c r="C213" s="111"/>
      <c r="D213" s="111"/>
      <c r="E213" s="32"/>
      <c r="F213"/>
    </row>
    <row r="214" spans="1:6" s="33" customFormat="1" ht="15">
      <c r="A214" s="158"/>
      <c r="B214" s="148"/>
      <c r="C214" s="111"/>
      <c r="D214" s="111"/>
      <c r="E214" s="32"/>
      <c r="F214"/>
    </row>
    <row r="215" spans="1:6" s="33" customFormat="1" ht="15">
      <c r="A215" s="158"/>
      <c r="B215" s="148"/>
      <c r="C215" s="111"/>
      <c r="D215" s="111"/>
      <c r="E215" s="32"/>
      <c r="F215"/>
    </row>
    <row r="216" spans="1:6" s="33" customFormat="1" ht="15">
      <c r="A216" s="158"/>
      <c r="B216" s="148"/>
      <c r="C216" s="111"/>
      <c r="D216" s="111"/>
      <c r="E216" s="32"/>
      <c r="F216"/>
    </row>
    <row r="217" spans="1:6" s="33" customFormat="1" ht="15">
      <c r="A217" s="158"/>
      <c r="B217" s="148"/>
      <c r="C217" s="111"/>
      <c r="D217" s="111"/>
      <c r="E217" s="32"/>
      <c r="F217"/>
    </row>
    <row r="218" spans="1:6" s="33" customFormat="1" ht="15">
      <c r="A218" s="158"/>
      <c r="B218" s="148"/>
      <c r="C218" s="111"/>
      <c r="D218" s="111"/>
      <c r="E218" s="32"/>
      <c r="F218"/>
    </row>
    <row r="219" spans="1:6" s="33" customFormat="1" ht="15">
      <c r="A219" s="158"/>
      <c r="B219" s="148"/>
      <c r="C219" s="111"/>
      <c r="D219" s="111"/>
      <c r="E219" s="32"/>
      <c r="F219"/>
    </row>
    <row r="220" spans="1:6" s="33" customFormat="1" ht="15">
      <c r="A220" s="158"/>
      <c r="B220" s="148"/>
      <c r="C220" s="111"/>
      <c r="D220" s="111"/>
      <c r="E220" s="32"/>
      <c r="F220"/>
    </row>
    <row r="221" spans="1:6" s="33" customFormat="1" ht="15">
      <c r="A221" s="158"/>
      <c r="B221" s="148"/>
      <c r="C221" s="111"/>
      <c r="D221" s="111"/>
      <c r="E221" s="32"/>
      <c r="F221"/>
    </row>
    <row r="222" spans="1:6" s="33" customFormat="1" ht="15">
      <c r="A222" s="158"/>
      <c r="B222" s="148"/>
      <c r="C222" s="111"/>
      <c r="D222" s="111"/>
      <c r="E222" s="32"/>
      <c r="F222"/>
    </row>
    <row r="223" spans="1:6" s="33" customFormat="1" ht="15">
      <c r="A223" s="158"/>
      <c r="B223" s="148"/>
      <c r="C223" s="111"/>
      <c r="D223" s="111"/>
      <c r="E223" s="32"/>
      <c r="F223"/>
    </row>
    <row r="224" spans="1:6" s="33" customFormat="1" ht="15">
      <c r="A224" s="158"/>
      <c r="B224" s="148"/>
      <c r="C224" s="111"/>
      <c r="D224" s="111"/>
      <c r="E224" s="32"/>
      <c r="F224"/>
    </row>
    <row r="225" spans="1:6" s="33" customFormat="1" ht="15">
      <c r="A225" s="158"/>
      <c r="B225" s="148"/>
      <c r="C225" s="111"/>
      <c r="D225" s="111"/>
      <c r="E225" s="32"/>
      <c r="F225"/>
    </row>
    <row r="226" spans="1:6" s="33" customFormat="1" ht="15">
      <c r="A226" s="158"/>
      <c r="B226" s="148"/>
      <c r="C226" s="111"/>
      <c r="D226" s="111"/>
      <c r="E226" s="32"/>
      <c r="F226"/>
    </row>
    <row r="227" spans="1:6" s="33" customFormat="1" ht="15">
      <c r="A227" s="158"/>
      <c r="B227" s="148"/>
      <c r="C227" s="111"/>
      <c r="D227" s="111"/>
      <c r="E227" s="32"/>
      <c r="F227"/>
    </row>
    <row r="228" spans="1:6" s="33" customFormat="1" ht="15">
      <c r="A228" s="158"/>
      <c r="B228" s="148"/>
      <c r="C228" s="111"/>
      <c r="D228" s="111"/>
      <c r="E228" s="32"/>
      <c r="F228"/>
    </row>
    <row r="229" spans="1:6" s="33" customFormat="1" ht="15">
      <c r="A229" s="158"/>
      <c r="B229" s="148"/>
      <c r="C229" s="111"/>
      <c r="D229" s="111"/>
      <c r="E229" s="32"/>
      <c r="F229"/>
    </row>
    <row r="230" spans="1:6" s="33" customFormat="1" ht="15">
      <c r="A230" s="158"/>
      <c r="B230" s="148"/>
      <c r="C230" s="111"/>
      <c r="D230" s="111"/>
      <c r="E230" s="32"/>
      <c r="F230"/>
    </row>
    <row r="231" spans="1:6" s="33" customFormat="1" ht="15">
      <c r="A231" s="158"/>
      <c r="B231" s="148"/>
      <c r="C231" s="111"/>
      <c r="D231" s="111"/>
      <c r="E231" s="32"/>
      <c r="F231"/>
    </row>
    <row r="232" spans="1:6" s="33" customFormat="1" ht="15">
      <c r="A232" s="158"/>
      <c r="B232" s="148"/>
      <c r="C232" s="111"/>
      <c r="D232" s="111"/>
      <c r="E232" s="32"/>
      <c r="F232"/>
    </row>
    <row r="233" spans="1:6" s="33" customFormat="1" ht="15">
      <c r="A233" s="158"/>
      <c r="B233" s="148"/>
      <c r="C233" s="111"/>
      <c r="D233" s="111"/>
      <c r="E233" s="32"/>
      <c r="F233"/>
    </row>
    <row r="234" spans="1:6" s="33" customFormat="1" ht="15">
      <c r="A234" s="158"/>
      <c r="B234" s="148"/>
      <c r="C234" s="111"/>
      <c r="D234" s="111"/>
      <c r="E234" s="32"/>
      <c r="F234"/>
    </row>
    <row r="235" spans="1:6" s="33" customFormat="1" ht="15">
      <c r="A235" s="158"/>
      <c r="B235" s="148"/>
      <c r="C235" s="111"/>
      <c r="D235" s="111"/>
      <c r="E235" s="32"/>
      <c r="F235"/>
    </row>
    <row r="236" spans="1:6" s="33" customFormat="1" ht="15">
      <c r="A236" s="158"/>
      <c r="B236" s="148"/>
      <c r="C236" s="111"/>
      <c r="D236" s="111"/>
      <c r="E236" s="32"/>
      <c r="F236"/>
    </row>
    <row r="237" spans="1:6" s="33" customFormat="1" ht="15">
      <c r="A237" s="158"/>
      <c r="B237" s="148"/>
      <c r="C237" s="111"/>
      <c r="D237" s="111"/>
      <c r="E237" s="32"/>
      <c r="F237"/>
    </row>
    <row r="238" spans="1:6" s="33" customFormat="1" ht="15">
      <c r="A238" s="158"/>
      <c r="B238" s="148"/>
      <c r="C238" s="111"/>
      <c r="D238" s="111"/>
      <c r="E238" s="32"/>
      <c r="F238"/>
    </row>
    <row r="239" spans="1:6" s="33" customFormat="1" ht="15">
      <c r="A239" s="158"/>
      <c r="B239" s="148"/>
      <c r="C239" s="111"/>
      <c r="D239" s="111"/>
      <c r="E239" s="32"/>
      <c r="F239"/>
    </row>
    <row r="240" spans="1:6" s="33" customFormat="1" ht="15">
      <c r="A240" s="158"/>
      <c r="B240" s="148"/>
      <c r="C240" s="111"/>
      <c r="D240" s="111"/>
      <c r="E240" s="32"/>
      <c r="F240"/>
    </row>
    <row r="241" spans="1:6" s="33" customFormat="1" ht="15">
      <c r="A241" s="158"/>
      <c r="B241" s="148"/>
      <c r="C241" s="111"/>
      <c r="D241" s="111"/>
      <c r="E241" s="32"/>
      <c r="F241"/>
    </row>
    <row r="242" spans="1:6" s="33" customFormat="1" ht="15">
      <c r="A242" s="158"/>
      <c r="B242" s="148"/>
      <c r="C242" s="111"/>
      <c r="D242" s="111"/>
      <c r="E242" s="32"/>
      <c r="F242"/>
    </row>
    <row r="243" spans="1:6" s="33" customFormat="1" ht="15">
      <c r="A243" s="158"/>
      <c r="B243" s="148"/>
      <c r="C243" s="111"/>
      <c r="D243" s="111"/>
      <c r="E243" s="32"/>
      <c r="F243"/>
    </row>
    <row r="244" spans="1:6" s="33" customFormat="1" ht="15">
      <c r="A244" s="158"/>
      <c r="B244" s="148"/>
      <c r="C244" s="111"/>
      <c r="D244" s="111"/>
      <c r="E244" s="32"/>
      <c r="F244"/>
    </row>
    <row r="245" spans="1:6" s="33" customFormat="1" ht="15">
      <c r="A245" s="158"/>
      <c r="B245" s="148"/>
      <c r="C245" s="111"/>
      <c r="D245" s="111"/>
      <c r="E245" s="32"/>
      <c r="F245"/>
    </row>
    <row r="246" spans="1:6" s="33" customFormat="1" ht="15">
      <c r="A246" s="158"/>
      <c r="B246" s="148"/>
      <c r="C246" s="111"/>
      <c r="D246" s="111"/>
      <c r="E246" s="32"/>
      <c r="F246"/>
    </row>
    <row r="247" spans="1:6" s="33" customFormat="1" ht="15">
      <c r="A247" s="158"/>
      <c r="B247" s="148"/>
      <c r="C247" s="111"/>
      <c r="D247" s="111"/>
      <c r="E247" s="32"/>
      <c r="F247"/>
    </row>
    <row r="248" spans="1:6" s="33" customFormat="1" ht="15">
      <c r="A248" s="158"/>
      <c r="B248" s="148"/>
      <c r="C248" s="111"/>
      <c r="D248" s="111"/>
      <c r="E248" s="32"/>
      <c r="F248"/>
    </row>
    <row r="249" spans="1:6" s="33" customFormat="1" ht="15">
      <c r="A249" s="158"/>
      <c r="B249" s="148"/>
      <c r="C249" s="111"/>
      <c r="D249" s="111"/>
      <c r="E249" s="32"/>
      <c r="F249"/>
    </row>
    <row r="250" spans="1:6" s="33" customFormat="1" ht="15">
      <c r="A250" s="158"/>
      <c r="B250" s="148"/>
      <c r="C250" s="111"/>
      <c r="D250" s="111"/>
      <c r="E250" s="32"/>
      <c r="F250"/>
    </row>
    <row r="251" spans="1:6" s="33" customFormat="1" ht="15">
      <c r="A251" s="158"/>
      <c r="B251" s="148"/>
      <c r="C251" s="111"/>
      <c r="D251" s="111"/>
      <c r="E251" s="32"/>
      <c r="F251"/>
    </row>
    <row r="252" spans="1:6" s="33" customFormat="1" ht="15">
      <c r="A252" s="158"/>
      <c r="B252" s="148"/>
      <c r="C252" s="111"/>
      <c r="D252" s="111"/>
      <c r="E252" s="32"/>
      <c r="F252"/>
    </row>
    <row r="253" spans="1:6" s="33" customFormat="1" ht="15">
      <c r="A253" s="158"/>
      <c r="B253" s="148"/>
      <c r="C253" s="111"/>
      <c r="D253" s="111"/>
      <c r="E253" s="32"/>
      <c r="F253"/>
    </row>
    <row r="254" spans="1:6" s="33" customFormat="1" ht="15">
      <c r="A254" s="158"/>
      <c r="B254" s="148"/>
      <c r="C254" s="111"/>
      <c r="D254" s="111"/>
      <c r="E254" s="32"/>
      <c r="F254"/>
    </row>
    <row r="255" spans="1:6" s="33" customFormat="1" ht="15">
      <c r="A255" s="158"/>
      <c r="B255" s="148"/>
      <c r="C255" s="111"/>
      <c r="D255" s="111"/>
      <c r="E255" s="32"/>
      <c r="F255"/>
    </row>
    <row r="256" spans="1:6" s="33" customFormat="1" ht="15">
      <c r="A256" s="158"/>
      <c r="B256" s="148"/>
      <c r="C256" s="111"/>
      <c r="D256" s="111"/>
      <c r="E256" s="32"/>
      <c r="F256"/>
    </row>
    <row r="257" spans="1:6" s="33" customFormat="1" ht="15">
      <c r="A257" s="158"/>
      <c r="B257" s="148"/>
      <c r="C257" s="111"/>
      <c r="D257" s="111"/>
      <c r="E257" s="32"/>
      <c r="F257"/>
    </row>
    <row r="258" spans="1:6" s="33" customFormat="1" ht="15">
      <c r="A258" s="158"/>
      <c r="B258" s="148"/>
      <c r="C258" s="111"/>
      <c r="D258" s="111"/>
      <c r="E258" s="32"/>
      <c r="F258"/>
    </row>
    <row r="259" spans="1:6" s="33" customFormat="1" ht="15">
      <c r="A259" s="158"/>
      <c r="B259" s="148"/>
      <c r="C259" s="111"/>
      <c r="D259" s="111"/>
      <c r="E259" s="32"/>
      <c r="F259"/>
    </row>
    <row r="260" spans="1:6" s="33" customFormat="1" ht="15">
      <c r="A260" s="158"/>
      <c r="B260" s="148"/>
      <c r="C260" s="111"/>
      <c r="D260" s="111"/>
      <c r="E260" s="32"/>
      <c r="F260"/>
    </row>
    <row r="261" spans="1:6" s="33" customFormat="1" ht="15">
      <c r="A261" s="158"/>
      <c r="B261" s="148"/>
      <c r="C261" s="111"/>
      <c r="D261" s="111"/>
      <c r="E261" s="32"/>
      <c r="F261"/>
    </row>
    <row r="262" spans="1:6" s="33" customFormat="1" ht="15">
      <c r="A262" s="158"/>
      <c r="B262" s="148"/>
      <c r="C262" s="111"/>
      <c r="D262" s="111"/>
      <c r="E262" s="32"/>
      <c r="F262"/>
    </row>
    <row r="263" spans="1:6" s="33" customFormat="1" ht="15">
      <c r="A263" s="158"/>
      <c r="B263" s="148"/>
      <c r="C263" s="111"/>
      <c r="D263" s="111"/>
      <c r="E263" s="32"/>
      <c r="F263"/>
    </row>
    <row r="264" spans="1:6" s="33" customFormat="1" ht="15">
      <c r="A264" s="158"/>
      <c r="B264" s="148"/>
      <c r="C264" s="111"/>
      <c r="D264" s="111"/>
      <c r="E264" s="32"/>
      <c r="F264"/>
    </row>
    <row r="265" spans="1:6" s="33" customFormat="1" ht="15">
      <c r="A265" s="158"/>
      <c r="B265" s="148"/>
      <c r="C265" s="111"/>
      <c r="D265" s="111"/>
      <c r="E265" s="32"/>
      <c r="F265"/>
    </row>
    <row r="266" spans="1:6" s="33" customFormat="1" ht="15">
      <c r="A266" s="158"/>
      <c r="B266" s="148"/>
      <c r="C266" s="111"/>
      <c r="D266" s="111"/>
      <c r="E266" s="32"/>
      <c r="F266"/>
    </row>
    <row r="267" spans="1:6" s="33" customFormat="1" ht="15">
      <c r="A267" s="158"/>
      <c r="B267" s="148"/>
      <c r="C267" s="111"/>
      <c r="D267" s="111"/>
      <c r="E267" s="32"/>
      <c r="F267"/>
    </row>
    <row r="268" spans="1:6" s="33" customFormat="1" ht="15">
      <c r="A268" s="158"/>
      <c r="B268" s="148"/>
      <c r="C268" s="111"/>
      <c r="D268" s="111"/>
      <c r="E268" s="32"/>
      <c r="F268"/>
    </row>
    <row r="269" spans="1:6" s="33" customFormat="1" ht="15">
      <c r="A269" s="158"/>
      <c r="B269" s="148"/>
      <c r="C269" s="111"/>
      <c r="D269" s="111"/>
      <c r="E269" s="32"/>
      <c r="F269"/>
    </row>
    <row r="270" spans="1:6" s="33" customFormat="1" ht="15">
      <c r="A270" s="158"/>
      <c r="B270" s="148"/>
      <c r="C270" s="111"/>
      <c r="D270" s="111"/>
      <c r="E270" s="32"/>
      <c r="F270"/>
    </row>
    <row r="271" spans="1:6" s="33" customFormat="1" ht="15">
      <c r="A271" s="158"/>
      <c r="B271" s="148"/>
      <c r="C271" s="111"/>
      <c r="D271" s="111"/>
      <c r="E271" s="32"/>
      <c r="F271"/>
    </row>
    <row r="272" spans="1:6" s="33" customFormat="1" ht="15">
      <c r="A272" s="158"/>
      <c r="B272" s="148"/>
      <c r="C272" s="111"/>
      <c r="D272" s="111"/>
      <c r="E272" s="32"/>
      <c r="F272"/>
    </row>
    <row r="273" spans="1:6" s="33" customFormat="1" ht="15">
      <c r="A273" s="158"/>
      <c r="B273" s="148"/>
      <c r="C273" s="111"/>
      <c r="D273" s="111"/>
      <c r="E273" s="32"/>
      <c r="F273"/>
    </row>
    <row r="274" spans="1:6" s="33" customFormat="1" ht="15">
      <c r="A274" s="158"/>
      <c r="B274" s="148"/>
      <c r="C274" s="111"/>
      <c r="D274" s="111"/>
      <c r="E274" s="32"/>
      <c r="F274"/>
    </row>
    <row r="275" spans="1:6" s="33" customFormat="1" ht="15">
      <c r="A275" s="158"/>
      <c r="B275" s="148"/>
      <c r="C275" s="111"/>
      <c r="D275" s="111"/>
      <c r="E275" s="32"/>
      <c r="F275"/>
    </row>
    <row r="276" spans="1:6" s="33" customFormat="1" ht="15">
      <c r="A276" s="158"/>
      <c r="B276" s="148"/>
      <c r="C276" s="111"/>
      <c r="D276" s="111"/>
      <c r="E276" s="32"/>
      <c r="F276"/>
    </row>
    <row r="277" spans="1:6" s="33" customFormat="1" ht="15">
      <c r="A277" s="158"/>
      <c r="B277" s="148"/>
      <c r="C277" s="111"/>
      <c r="D277" s="111"/>
      <c r="E277" s="32"/>
      <c r="F277"/>
    </row>
    <row r="278" spans="1:6" s="33" customFormat="1" ht="15">
      <c r="A278" s="158"/>
      <c r="B278" s="148"/>
      <c r="C278" s="111"/>
      <c r="D278" s="111"/>
      <c r="E278" s="32"/>
      <c r="F278"/>
    </row>
    <row r="279" spans="1:6" s="33" customFormat="1" ht="15">
      <c r="A279" s="158"/>
      <c r="B279" s="148"/>
      <c r="C279" s="111"/>
      <c r="D279" s="111"/>
      <c r="E279" s="32"/>
      <c r="F279"/>
    </row>
    <row r="280" spans="1:6" s="33" customFormat="1" ht="15">
      <c r="A280" s="158"/>
      <c r="B280" s="148"/>
      <c r="C280" s="111"/>
      <c r="D280" s="111"/>
      <c r="E280" s="32"/>
      <c r="F280"/>
    </row>
    <row r="281" spans="1:6" s="33" customFormat="1" ht="15">
      <c r="A281" s="158"/>
      <c r="B281" s="148"/>
      <c r="C281" s="111"/>
      <c r="D281" s="111"/>
      <c r="E281" s="32"/>
      <c r="F281"/>
    </row>
    <row r="282" spans="1:6" s="33" customFormat="1" ht="15">
      <c r="A282" s="158"/>
      <c r="B282" s="148"/>
      <c r="C282" s="111"/>
      <c r="D282" s="111"/>
      <c r="E282" s="32"/>
      <c r="F282"/>
    </row>
    <row r="283" spans="1:6" s="33" customFormat="1" ht="15">
      <c r="A283" s="158"/>
      <c r="B283" s="148"/>
      <c r="C283" s="111"/>
      <c r="D283" s="111"/>
      <c r="E283" s="32"/>
      <c r="F283"/>
    </row>
    <row r="284" spans="1:6" s="33" customFormat="1" ht="15">
      <c r="A284" s="158"/>
      <c r="B284" s="148"/>
      <c r="C284" s="111"/>
      <c r="D284" s="111"/>
      <c r="E284" s="32"/>
      <c r="F284"/>
    </row>
    <row r="285" spans="1:6" s="33" customFormat="1" ht="15">
      <c r="A285" s="158"/>
      <c r="B285" s="148"/>
      <c r="C285" s="111"/>
      <c r="D285" s="111"/>
      <c r="E285" s="32"/>
      <c r="F285"/>
    </row>
    <row r="286" spans="1:6" s="33" customFormat="1" ht="15">
      <c r="A286" s="158"/>
      <c r="B286" s="148"/>
      <c r="C286" s="111"/>
      <c r="D286" s="111"/>
      <c r="E286" s="32"/>
      <c r="F286"/>
    </row>
    <row r="287" spans="1:6" s="33" customFormat="1" ht="15">
      <c r="A287" s="158"/>
      <c r="B287" s="148"/>
      <c r="C287" s="111"/>
      <c r="D287" s="111"/>
      <c r="E287" s="32"/>
      <c r="F287"/>
    </row>
    <row r="288" spans="1:6" s="33" customFormat="1" ht="15">
      <c r="A288" s="158"/>
      <c r="B288" s="148"/>
      <c r="C288" s="111"/>
      <c r="D288" s="111"/>
      <c r="E288" s="32"/>
      <c r="F288"/>
    </row>
    <row r="289" spans="1:6" s="33" customFormat="1" ht="15">
      <c r="A289" s="158"/>
      <c r="B289" s="148"/>
      <c r="C289" s="111"/>
      <c r="D289" s="111"/>
      <c r="E289" s="32"/>
      <c r="F289"/>
    </row>
    <row r="290" spans="1:6" s="33" customFormat="1" ht="15">
      <c r="A290" s="158"/>
      <c r="B290" s="148"/>
      <c r="C290" s="111"/>
      <c r="D290" s="111"/>
      <c r="E290" s="32"/>
      <c r="F290"/>
    </row>
    <row r="291" spans="1:6" s="33" customFormat="1" ht="15">
      <c r="A291" s="158"/>
      <c r="B291" s="148"/>
      <c r="C291" s="111"/>
      <c r="D291" s="111"/>
      <c r="E291" s="32"/>
      <c r="F291"/>
    </row>
    <row r="292" spans="1:6" s="33" customFormat="1" ht="15">
      <c r="A292" s="158"/>
      <c r="B292" s="148"/>
      <c r="C292" s="111"/>
      <c r="D292" s="111"/>
      <c r="E292" s="32"/>
      <c r="F292"/>
    </row>
    <row r="293" spans="1:6" s="33" customFormat="1" ht="15">
      <c r="A293" s="158"/>
      <c r="B293" s="148"/>
      <c r="C293" s="111"/>
      <c r="D293" s="111"/>
      <c r="E293" s="32"/>
      <c r="F293"/>
    </row>
    <row r="294" spans="1:6" s="33" customFormat="1" ht="15">
      <c r="A294" s="158"/>
      <c r="B294" s="148"/>
      <c r="C294" s="111"/>
      <c r="D294" s="111"/>
      <c r="E294" s="32"/>
      <c r="F294"/>
    </row>
    <row r="295" spans="1:6" s="33" customFormat="1" ht="15">
      <c r="A295" s="158"/>
      <c r="B295" s="148"/>
      <c r="C295" s="111"/>
      <c r="D295" s="111"/>
      <c r="E295" s="32"/>
      <c r="F295"/>
    </row>
    <row r="296" spans="1:6" s="33" customFormat="1" ht="15">
      <c r="A296" s="158"/>
      <c r="B296" s="148"/>
      <c r="C296" s="111"/>
      <c r="D296" s="111"/>
      <c r="E296" s="32"/>
      <c r="F296"/>
    </row>
    <row r="297" spans="1:6" s="33" customFormat="1" ht="15">
      <c r="A297" s="158"/>
      <c r="B297" s="148"/>
      <c r="C297" s="111"/>
      <c r="D297" s="111"/>
      <c r="E297" s="32"/>
      <c r="F297"/>
    </row>
    <row r="298" spans="1:6" s="33" customFormat="1" ht="15">
      <c r="A298" s="158"/>
      <c r="B298" s="148"/>
      <c r="C298" s="111"/>
      <c r="D298" s="111"/>
      <c r="E298" s="32"/>
      <c r="F298"/>
    </row>
    <row r="299" spans="1:6" s="33" customFormat="1" ht="15">
      <c r="A299" s="158"/>
      <c r="B299" s="148"/>
      <c r="C299" s="111"/>
      <c r="D299" s="111"/>
      <c r="E299" s="32"/>
      <c r="F299"/>
    </row>
    <row r="300" spans="1:6" s="33" customFormat="1" ht="15">
      <c r="A300" s="158"/>
      <c r="B300" s="148"/>
      <c r="C300" s="111"/>
      <c r="D300" s="111"/>
      <c r="E300" s="32"/>
      <c r="F300"/>
    </row>
    <row r="301" spans="1:6" s="33" customFormat="1" ht="15">
      <c r="A301" s="158"/>
      <c r="B301" s="148"/>
      <c r="C301" s="111"/>
      <c r="D301" s="111"/>
      <c r="E301" s="32"/>
      <c r="F301"/>
    </row>
    <row r="302" spans="1:6" s="33" customFormat="1" ht="15">
      <c r="A302" s="158"/>
      <c r="B302" s="148"/>
      <c r="C302" s="111"/>
      <c r="D302" s="111"/>
      <c r="E302" s="32"/>
      <c r="F302"/>
    </row>
    <row r="303" spans="1:6" s="33" customFormat="1" ht="15">
      <c r="A303" s="158"/>
      <c r="B303" s="148"/>
      <c r="C303" s="111"/>
      <c r="D303" s="111"/>
      <c r="E303" s="32"/>
      <c r="F303"/>
    </row>
    <row r="304" spans="1:6" s="33" customFormat="1" ht="15">
      <c r="A304" s="158"/>
      <c r="B304" s="148"/>
      <c r="C304" s="111"/>
      <c r="D304" s="111"/>
      <c r="E304" s="32"/>
      <c r="F304"/>
    </row>
    <row r="305" spans="1:6" s="33" customFormat="1" ht="15">
      <c r="A305" s="158"/>
      <c r="B305" s="148"/>
      <c r="C305" s="111"/>
      <c r="D305" s="111"/>
      <c r="E305" s="32"/>
      <c r="F305"/>
    </row>
    <row r="306" spans="1:6" s="33" customFormat="1" ht="15">
      <c r="A306" s="158"/>
      <c r="B306" s="148"/>
      <c r="C306" s="111"/>
      <c r="D306" s="111"/>
      <c r="E306" s="32"/>
      <c r="F306"/>
    </row>
    <row r="307" spans="1:6" s="33" customFormat="1" ht="15">
      <c r="A307" s="158"/>
      <c r="B307" s="148"/>
      <c r="C307" s="111"/>
      <c r="D307" s="111"/>
      <c r="E307" s="32"/>
      <c r="F307"/>
    </row>
    <row r="308" spans="1:6" s="33" customFormat="1" ht="15">
      <c r="A308" s="158"/>
      <c r="B308" s="148"/>
      <c r="C308" s="111"/>
      <c r="D308" s="111"/>
      <c r="E308" s="32"/>
      <c r="F308"/>
    </row>
    <row r="309" spans="1:6" s="33" customFormat="1" ht="15">
      <c r="A309" s="158"/>
      <c r="B309" s="148"/>
      <c r="C309" s="111"/>
      <c r="D309" s="111"/>
      <c r="E309" s="32"/>
      <c r="F309"/>
    </row>
    <row r="310" spans="1:6" s="33" customFormat="1" ht="15">
      <c r="A310" s="158"/>
      <c r="B310" s="148"/>
      <c r="C310" s="111"/>
      <c r="D310" s="111"/>
      <c r="E310" s="32"/>
      <c r="F310"/>
    </row>
    <row r="311" spans="1:6" s="33" customFormat="1" ht="15">
      <c r="A311" s="158"/>
      <c r="B311" s="148"/>
      <c r="C311" s="111"/>
      <c r="D311" s="111"/>
      <c r="E311" s="32"/>
      <c r="F311"/>
    </row>
    <row r="312" spans="1:6" s="33" customFormat="1" ht="15">
      <c r="A312" s="158"/>
      <c r="B312" s="148"/>
      <c r="C312" s="111"/>
      <c r="D312" s="111"/>
      <c r="E312" s="32"/>
      <c r="F312"/>
    </row>
    <row r="313" spans="1:6" s="33" customFormat="1" ht="15">
      <c r="A313" s="158"/>
      <c r="B313" s="148"/>
      <c r="C313" s="111"/>
      <c r="D313" s="111"/>
      <c r="E313" s="32"/>
      <c r="F313"/>
    </row>
    <row r="314" spans="1:6" s="33" customFormat="1" ht="15">
      <c r="A314" s="158"/>
      <c r="B314" s="148"/>
      <c r="C314" s="111"/>
      <c r="D314" s="111"/>
      <c r="E314" s="32"/>
      <c r="F314"/>
    </row>
    <row r="315" spans="1:6" s="33" customFormat="1" ht="15">
      <c r="A315" s="158"/>
      <c r="B315" s="148"/>
      <c r="C315" s="111"/>
      <c r="D315" s="111"/>
      <c r="E315" s="32"/>
      <c r="F315"/>
    </row>
    <row r="316" spans="1:6" s="33" customFormat="1" ht="15">
      <c r="A316" s="158"/>
      <c r="B316" s="148"/>
      <c r="C316" s="111"/>
      <c r="D316" s="111"/>
      <c r="E316" s="32"/>
      <c r="F316"/>
    </row>
    <row r="317" spans="1:6" s="33" customFormat="1" ht="15">
      <c r="A317" s="158"/>
      <c r="B317" s="148"/>
      <c r="C317" s="111"/>
      <c r="D317" s="111"/>
      <c r="E317" s="32"/>
      <c r="F317"/>
    </row>
    <row r="318" spans="1:6" s="33" customFormat="1" ht="15">
      <c r="A318" s="158"/>
      <c r="B318" s="148"/>
      <c r="C318" s="111"/>
      <c r="D318" s="111"/>
      <c r="E318" s="32"/>
      <c r="F318"/>
    </row>
    <row r="319" spans="1:6" s="33" customFormat="1" ht="15">
      <c r="A319" s="158"/>
      <c r="B319" s="148"/>
      <c r="C319" s="111"/>
      <c r="D319" s="111"/>
      <c r="E319" s="32"/>
      <c r="F319"/>
    </row>
    <row r="320" spans="1:6" s="33" customFormat="1" ht="15">
      <c r="A320" s="158"/>
      <c r="B320" s="148"/>
      <c r="C320" s="111"/>
      <c r="D320" s="111"/>
      <c r="E320" s="32"/>
      <c r="F320"/>
    </row>
    <row r="321" spans="1:6" s="33" customFormat="1" ht="15">
      <c r="A321" s="158"/>
      <c r="B321" s="148"/>
      <c r="C321" s="111"/>
      <c r="D321" s="111"/>
      <c r="E321" s="32"/>
      <c r="F321"/>
    </row>
    <row r="322" spans="1:6" s="33" customFormat="1" ht="15">
      <c r="A322" s="158"/>
      <c r="B322" s="148"/>
      <c r="C322" s="111"/>
      <c r="D322" s="111"/>
      <c r="E322" s="32"/>
      <c r="F322"/>
    </row>
    <row r="323" spans="1:6" s="33" customFormat="1" ht="15">
      <c r="A323" s="158"/>
      <c r="B323" s="148"/>
      <c r="C323" s="111"/>
      <c r="D323" s="111"/>
      <c r="E323" s="32"/>
      <c r="F323"/>
    </row>
    <row r="324" spans="1:6" s="33" customFormat="1" ht="15">
      <c r="A324" s="158"/>
      <c r="B324" s="148"/>
      <c r="C324" s="111"/>
      <c r="D324" s="111"/>
      <c r="E324" s="32"/>
      <c r="F324"/>
    </row>
    <row r="325" spans="1:6" s="33" customFormat="1" ht="15">
      <c r="A325" s="158"/>
      <c r="B325" s="148"/>
      <c r="C325" s="111"/>
      <c r="D325" s="111"/>
      <c r="E325" s="32"/>
      <c r="F325"/>
    </row>
    <row r="326" spans="1:6" s="33" customFormat="1" ht="15">
      <c r="A326" s="158"/>
      <c r="B326" s="148"/>
      <c r="C326" s="111"/>
      <c r="D326" s="111"/>
      <c r="E326" s="32"/>
      <c r="F326"/>
    </row>
    <row r="327" spans="1:6" s="33" customFormat="1" ht="15">
      <c r="A327" s="158"/>
      <c r="B327" s="148"/>
      <c r="C327" s="111"/>
      <c r="D327" s="111"/>
      <c r="E327" s="32"/>
      <c r="F327"/>
    </row>
    <row r="328" spans="1:6" s="33" customFormat="1" ht="15">
      <c r="A328" s="158"/>
      <c r="B328" s="148"/>
      <c r="C328" s="111"/>
      <c r="D328" s="111"/>
      <c r="E328" s="32"/>
      <c r="F328"/>
    </row>
    <row r="329" spans="1:6" s="33" customFormat="1" ht="15">
      <c r="A329" s="158"/>
      <c r="B329" s="148"/>
      <c r="C329" s="111"/>
      <c r="D329" s="111"/>
      <c r="E329" s="32"/>
      <c r="F329"/>
    </row>
    <row r="330" spans="1:6" s="33" customFormat="1" ht="15">
      <c r="A330" s="158"/>
      <c r="B330" s="148"/>
      <c r="C330" s="111"/>
      <c r="D330" s="111"/>
      <c r="E330" s="32"/>
      <c r="F330"/>
    </row>
    <row r="331" spans="1:6" s="33" customFormat="1" ht="15">
      <c r="A331" s="158"/>
      <c r="B331" s="148"/>
      <c r="C331" s="111"/>
      <c r="D331" s="111"/>
      <c r="E331" s="32"/>
      <c r="F331"/>
    </row>
    <row r="332" spans="1:6" s="33" customFormat="1" ht="15">
      <c r="A332" s="158"/>
      <c r="B332" s="148"/>
      <c r="C332" s="111"/>
      <c r="D332" s="111"/>
      <c r="E332" s="32"/>
      <c r="F332"/>
    </row>
    <row r="333" spans="1:6" s="33" customFormat="1" ht="15">
      <c r="A333" s="158"/>
      <c r="B333" s="148"/>
      <c r="C333" s="111"/>
      <c r="D333" s="111"/>
      <c r="E333" s="32"/>
      <c r="F333"/>
    </row>
    <row r="334" spans="1:6" s="33" customFormat="1" ht="15">
      <c r="A334" s="158"/>
      <c r="B334" s="148"/>
      <c r="C334" s="111"/>
      <c r="D334" s="111"/>
      <c r="E334" s="32"/>
      <c r="F334"/>
    </row>
    <row r="335" spans="1:6" s="33" customFormat="1" ht="15">
      <c r="A335" s="158"/>
      <c r="B335" s="148"/>
      <c r="C335" s="111"/>
      <c r="D335" s="111"/>
      <c r="E335" s="32"/>
      <c r="F335"/>
    </row>
    <row r="336" spans="1:6" s="33" customFormat="1" ht="15">
      <c r="A336" s="158"/>
      <c r="B336" s="148"/>
      <c r="C336" s="111"/>
      <c r="D336" s="111"/>
      <c r="E336" s="32"/>
      <c r="F336"/>
    </row>
    <row r="337" spans="1:6" s="33" customFormat="1" ht="15">
      <c r="A337" s="158"/>
      <c r="B337" s="148"/>
      <c r="C337" s="111"/>
      <c r="D337" s="111"/>
      <c r="E337" s="32"/>
      <c r="F337"/>
    </row>
    <row r="338" spans="1:6" s="33" customFormat="1" ht="15">
      <c r="A338" s="158"/>
      <c r="B338" s="148"/>
      <c r="C338" s="111"/>
      <c r="D338" s="111"/>
      <c r="E338" s="32"/>
      <c r="F338"/>
    </row>
    <row r="339" spans="1:6" s="33" customFormat="1" ht="15">
      <c r="A339" s="158"/>
      <c r="B339" s="148"/>
      <c r="C339" s="111"/>
      <c r="D339" s="111"/>
      <c r="E339" s="32"/>
      <c r="F339"/>
    </row>
    <row r="340" spans="1:6" s="33" customFormat="1" ht="15">
      <c r="A340" s="158"/>
      <c r="B340" s="148"/>
      <c r="C340" s="111"/>
      <c r="D340" s="111"/>
      <c r="E340" s="32"/>
      <c r="F340"/>
    </row>
    <row r="341" spans="1:6" s="33" customFormat="1" ht="15">
      <c r="A341" s="158"/>
      <c r="B341" s="148"/>
      <c r="C341" s="111"/>
      <c r="D341" s="111"/>
      <c r="E341" s="32"/>
      <c r="F341"/>
    </row>
    <row r="342" spans="1:6" s="33" customFormat="1" ht="15">
      <c r="A342" s="158"/>
      <c r="B342" s="148"/>
      <c r="C342" s="111"/>
      <c r="D342" s="111"/>
      <c r="E342" s="32"/>
      <c r="F342"/>
    </row>
    <row r="343" spans="1:6" s="33" customFormat="1" ht="15">
      <c r="A343" s="158"/>
      <c r="B343" s="148"/>
      <c r="C343" s="111"/>
      <c r="D343" s="111"/>
      <c r="E343" s="32"/>
      <c r="F343"/>
    </row>
    <row r="344" spans="1:6" s="33" customFormat="1" ht="15">
      <c r="A344" s="158"/>
      <c r="B344" s="148"/>
      <c r="C344" s="111"/>
      <c r="D344" s="111"/>
      <c r="E344" s="32"/>
      <c r="F344"/>
    </row>
    <row r="345" spans="1:6" s="33" customFormat="1" ht="15">
      <c r="A345" s="158"/>
      <c r="B345" s="148"/>
      <c r="C345" s="111"/>
      <c r="D345" s="111"/>
      <c r="E345" s="32"/>
      <c r="F345"/>
    </row>
    <row r="346" spans="1:6" s="33" customFormat="1" ht="15">
      <c r="A346" s="158"/>
      <c r="B346" s="148"/>
      <c r="C346" s="111"/>
      <c r="D346" s="111"/>
      <c r="E346" s="32"/>
      <c r="F346"/>
    </row>
    <row r="347" spans="1:6" s="33" customFormat="1" ht="15">
      <c r="A347" s="158"/>
      <c r="B347" s="148"/>
      <c r="C347" s="111"/>
      <c r="D347" s="111"/>
      <c r="E347" s="32"/>
      <c r="F347"/>
    </row>
    <row r="348" spans="1:6" s="33" customFormat="1" ht="15">
      <c r="A348" s="158"/>
      <c r="B348" s="148"/>
      <c r="C348" s="111"/>
      <c r="D348" s="111"/>
      <c r="E348" s="32"/>
      <c r="F348"/>
    </row>
    <row r="349" spans="1:6" s="33" customFormat="1" ht="15">
      <c r="A349" s="158"/>
      <c r="B349" s="148"/>
      <c r="C349" s="111"/>
      <c r="D349" s="111"/>
      <c r="E349" s="32"/>
      <c r="F349"/>
    </row>
    <row r="350" spans="1:6" s="33" customFormat="1" ht="15">
      <c r="A350" s="158"/>
      <c r="B350" s="148"/>
      <c r="C350" s="111"/>
      <c r="D350" s="111"/>
      <c r="E350" s="32"/>
      <c r="F350"/>
    </row>
    <row r="351" spans="1:6" s="33" customFormat="1" ht="15">
      <c r="A351" s="158"/>
      <c r="B351" s="148"/>
      <c r="C351" s="111"/>
      <c r="D351" s="111"/>
      <c r="E351" s="32"/>
      <c r="F351"/>
    </row>
    <row r="352" spans="1:6" s="33" customFormat="1" ht="15">
      <c r="A352" s="158"/>
      <c r="B352" s="148"/>
      <c r="C352" s="111"/>
      <c r="D352" s="111"/>
      <c r="E352" s="32"/>
      <c r="F352"/>
    </row>
    <row r="353" spans="1:6" s="33" customFormat="1" ht="15">
      <c r="A353" s="158"/>
      <c r="B353" s="148"/>
      <c r="C353" s="111"/>
      <c r="D353" s="111"/>
      <c r="E353" s="32"/>
      <c r="F353"/>
    </row>
    <row r="354" spans="1:6" s="33" customFormat="1" ht="15">
      <c r="A354" s="158"/>
      <c r="B354" s="148"/>
      <c r="C354" s="111"/>
      <c r="D354" s="111"/>
      <c r="E354" s="32"/>
      <c r="F354"/>
    </row>
    <row r="355" spans="1:6" s="33" customFormat="1" ht="15">
      <c r="A355" s="158"/>
      <c r="B355" s="148"/>
      <c r="C355" s="111"/>
      <c r="D355" s="111"/>
      <c r="E355" s="32"/>
      <c r="F355"/>
    </row>
    <row r="356" spans="1:6" s="33" customFormat="1" ht="15">
      <c r="A356" s="158"/>
      <c r="B356" s="148"/>
      <c r="C356" s="111"/>
      <c r="D356" s="111"/>
      <c r="E356" s="32"/>
      <c r="F356"/>
    </row>
    <row r="357" spans="1:6" s="33" customFormat="1" ht="15">
      <c r="A357" s="158"/>
      <c r="B357" s="148"/>
      <c r="C357" s="111"/>
      <c r="D357" s="111"/>
      <c r="E357" s="32"/>
      <c r="F357"/>
    </row>
    <row r="358" spans="1:6" s="33" customFormat="1" ht="15">
      <c r="A358" s="158"/>
      <c r="B358" s="148"/>
      <c r="C358" s="111"/>
      <c r="D358" s="111"/>
      <c r="E358" s="32"/>
      <c r="F358"/>
    </row>
    <row r="359" spans="1:6" s="33" customFormat="1" ht="15">
      <c r="A359" s="158"/>
      <c r="B359" s="148"/>
      <c r="C359" s="111"/>
      <c r="D359" s="111"/>
      <c r="E359" s="32"/>
      <c r="F359"/>
    </row>
    <row r="360" spans="1:6" s="33" customFormat="1" ht="15">
      <c r="A360" s="158"/>
      <c r="B360" s="148"/>
      <c r="C360" s="111"/>
      <c r="D360" s="111"/>
      <c r="E360" s="32"/>
      <c r="F360"/>
    </row>
    <row r="361" spans="1:6" s="33" customFormat="1" ht="15">
      <c r="A361" s="158"/>
      <c r="B361" s="148"/>
      <c r="C361" s="111"/>
      <c r="D361" s="111"/>
      <c r="E361" s="32"/>
      <c r="F361"/>
    </row>
    <row r="362" spans="1:6" s="33" customFormat="1" ht="15">
      <c r="A362" s="158"/>
      <c r="B362" s="148"/>
      <c r="C362" s="111"/>
      <c r="D362" s="111"/>
      <c r="E362" s="32"/>
      <c r="F362"/>
    </row>
    <row r="363" spans="1:6" s="33" customFormat="1" ht="15">
      <c r="A363" s="158"/>
      <c r="B363" s="148"/>
      <c r="C363" s="111"/>
      <c r="D363" s="111"/>
      <c r="E363" s="32"/>
      <c r="F363"/>
    </row>
    <row r="364" spans="1:6" s="33" customFormat="1" ht="15">
      <c r="A364" s="158"/>
      <c r="B364" s="148"/>
      <c r="C364" s="111"/>
      <c r="D364" s="111"/>
      <c r="E364" s="32"/>
      <c r="F364"/>
    </row>
    <row r="365" spans="1:6" s="33" customFormat="1" ht="15">
      <c r="A365" s="158"/>
      <c r="B365" s="148"/>
      <c r="C365" s="111"/>
      <c r="D365" s="111"/>
      <c r="E365" s="32"/>
      <c r="F365"/>
    </row>
    <row r="366" spans="1:6" s="33" customFormat="1" ht="15">
      <c r="A366" s="158"/>
      <c r="B366" s="148"/>
      <c r="C366" s="111"/>
      <c r="D366" s="111"/>
      <c r="E366" s="32"/>
      <c r="F366"/>
    </row>
    <row r="367" spans="1:6" s="33" customFormat="1" ht="15">
      <c r="A367" s="158"/>
      <c r="B367" s="148"/>
      <c r="C367" s="111"/>
      <c r="D367" s="111"/>
      <c r="E367" s="32"/>
      <c r="F367"/>
    </row>
    <row r="368" spans="1:6" s="33" customFormat="1" ht="15">
      <c r="A368" s="158"/>
      <c r="B368" s="148"/>
      <c r="C368" s="111"/>
      <c r="D368" s="111"/>
      <c r="E368" s="32"/>
      <c r="F368"/>
    </row>
    <row r="369" spans="1:6" s="33" customFormat="1" ht="15">
      <c r="A369" s="158"/>
      <c r="B369" s="148"/>
      <c r="C369" s="111"/>
      <c r="D369" s="111"/>
      <c r="E369" s="32"/>
      <c r="F369"/>
    </row>
    <row r="370" spans="1:6" s="33" customFormat="1" ht="15">
      <c r="A370" s="158"/>
      <c r="B370" s="148"/>
      <c r="C370" s="111"/>
      <c r="D370" s="111"/>
      <c r="E370" s="32"/>
      <c r="F370"/>
    </row>
    <row r="371" spans="1:6" s="33" customFormat="1" ht="15">
      <c r="A371" s="158"/>
      <c r="B371" s="148"/>
      <c r="C371" s="111"/>
      <c r="D371" s="111"/>
      <c r="E371" s="32"/>
      <c r="F371"/>
    </row>
    <row r="372" spans="1:6" s="33" customFormat="1" ht="15">
      <c r="A372" s="158"/>
      <c r="B372" s="148"/>
      <c r="C372" s="111"/>
      <c r="D372" s="111"/>
      <c r="E372" s="32"/>
      <c r="F372"/>
    </row>
    <row r="373" spans="1:6" s="33" customFormat="1" ht="15">
      <c r="A373" s="158"/>
      <c r="B373" s="148"/>
      <c r="C373" s="111"/>
      <c r="D373" s="111"/>
      <c r="E373" s="32"/>
      <c r="F373"/>
    </row>
    <row r="374" spans="1:6" s="33" customFormat="1" ht="15">
      <c r="A374" s="158"/>
      <c r="B374" s="148"/>
      <c r="C374" s="111"/>
      <c r="D374" s="111"/>
      <c r="E374" s="32"/>
      <c r="F374"/>
    </row>
    <row r="375" spans="1:6" s="33" customFormat="1" ht="15">
      <c r="A375" s="158"/>
      <c r="B375" s="148"/>
      <c r="C375" s="111"/>
      <c r="D375" s="111"/>
      <c r="E375" s="32"/>
      <c r="F375"/>
    </row>
    <row r="376" spans="1:6" s="33" customFormat="1" ht="15">
      <c r="A376" s="158"/>
      <c r="B376" s="148"/>
      <c r="C376" s="111"/>
      <c r="D376" s="111"/>
      <c r="E376" s="32"/>
      <c r="F376"/>
    </row>
    <row r="377" spans="1:6" s="33" customFormat="1" ht="15">
      <c r="A377" s="158"/>
      <c r="B377" s="148"/>
      <c r="C377" s="111"/>
      <c r="D377" s="111"/>
      <c r="E377" s="32"/>
      <c r="F377"/>
    </row>
    <row r="378" spans="1:6" s="33" customFormat="1" ht="15">
      <c r="A378" s="158"/>
      <c r="B378" s="148"/>
      <c r="C378" s="111"/>
      <c r="D378" s="111"/>
      <c r="E378" s="32"/>
      <c r="F378"/>
    </row>
    <row r="379" spans="1:6" s="33" customFormat="1" ht="15">
      <c r="A379" s="158"/>
      <c r="B379" s="148"/>
      <c r="C379" s="111"/>
      <c r="D379" s="111"/>
      <c r="E379" s="32"/>
      <c r="F379"/>
    </row>
    <row r="380" spans="1:6" s="33" customFormat="1" ht="15">
      <c r="A380" s="158"/>
      <c r="B380" s="148"/>
      <c r="C380" s="111"/>
      <c r="D380" s="111"/>
      <c r="E380" s="32"/>
      <c r="F380"/>
    </row>
    <row r="381" spans="1:6" s="33" customFormat="1" ht="15">
      <c r="A381" s="158"/>
      <c r="B381" s="148"/>
      <c r="C381" s="111"/>
      <c r="D381" s="111"/>
      <c r="E381" s="32"/>
      <c r="F381"/>
    </row>
    <row r="382" spans="1:6" s="33" customFormat="1" ht="15">
      <c r="A382" s="158"/>
      <c r="B382" s="148"/>
      <c r="C382" s="111"/>
      <c r="D382" s="111"/>
      <c r="E382" s="32"/>
      <c r="F382"/>
    </row>
    <row r="383" spans="1:6" s="33" customFormat="1" ht="15">
      <c r="A383" s="158"/>
      <c r="B383" s="148"/>
      <c r="C383" s="111"/>
      <c r="D383" s="111"/>
      <c r="E383" s="32"/>
      <c r="F383"/>
    </row>
    <row r="384" spans="1:6" s="33" customFormat="1" ht="15">
      <c r="A384" s="158"/>
      <c r="B384" s="148"/>
      <c r="C384" s="111"/>
      <c r="D384" s="111"/>
      <c r="E384" s="32"/>
      <c r="F384"/>
    </row>
    <row r="385" spans="1:6" s="33" customFormat="1" ht="15">
      <c r="A385" s="158"/>
      <c r="B385" s="148"/>
      <c r="C385" s="111"/>
      <c r="D385" s="111"/>
      <c r="E385" s="32"/>
      <c r="F385"/>
    </row>
    <row r="386" spans="1:6" s="33" customFormat="1" ht="15">
      <c r="A386" s="158"/>
      <c r="B386" s="148"/>
      <c r="C386" s="111"/>
      <c r="D386" s="111"/>
      <c r="E386" s="32"/>
      <c r="F386"/>
    </row>
    <row r="387" spans="1:6" s="33" customFormat="1" ht="15">
      <c r="A387" s="158"/>
      <c r="B387" s="148"/>
      <c r="C387" s="111"/>
      <c r="D387" s="111"/>
      <c r="E387" s="32"/>
      <c r="F387"/>
    </row>
    <row r="388" spans="1:6" s="33" customFormat="1" ht="15">
      <c r="A388" s="158"/>
      <c r="B388" s="148"/>
      <c r="C388" s="111"/>
      <c r="D388" s="111"/>
      <c r="E388" s="32"/>
      <c r="F388"/>
    </row>
    <row r="389" spans="1:6" s="33" customFormat="1" ht="15">
      <c r="A389" s="158"/>
      <c r="B389" s="148"/>
      <c r="C389" s="111"/>
      <c r="D389" s="111"/>
      <c r="E389" s="32"/>
      <c r="F389"/>
    </row>
    <row r="390" spans="1:6" s="33" customFormat="1" ht="15">
      <c r="A390" s="158"/>
      <c r="B390" s="148"/>
      <c r="C390" s="111"/>
      <c r="D390" s="111"/>
      <c r="E390" s="32"/>
      <c r="F390"/>
    </row>
    <row r="391" spans="1:6" s="33" customFormat="1" ht="15">
      <c r="A391" s="158"/>
      <c r="B391" s="148"/>
      <c r="C391" s="111"/>
      <c r="D391" s="111"/>
      <c r="E391" s="32"/>
      <c r="F391"/>
    </row>
    <row r="392" spans="1:6" s="33" customFormat="1" ht="15">
      <c r="A392" s="158"/>
      <c r="B392" s="148"/>
      <c r="C392" s="111"/>
      <c r="D392" s="111"/>
      <c r="E392" s="32"/>
      <c r="F392"/>
    </row>
    <row r="393" spans="1:6" s="33" customFormat="1" ht="15">
      <c r="A393" s="158"/>
      <c r="B393" s="148"/>
      <c r="C393" s="111"/>
      <c r="D393" s="111"/>
      <c r="E393" s="32"/>
      <c r="F393"/>
    </row>
    <row r="394" spans="1:6" s="33" customFormat="1" ht="15">
      <c r="A394" s="158"/>
      <c r="B394" s="148"/>
      <c r="C394" s="111"/>
      <c r="D394" s="111"/>
      <c r="E394" s="32"/>
      <c r="F394"/>
    </row>
    <row r="395" spans="1:6" s="33" customFormat="1" ht="15">
      <c r="A395" s="158"/>
      <c r="B395" s="148"/>
      <c r="C395" s="111"/>
      <c r="D395" s="111"/>
      <c r="E395" s="32"/>
      <c r="F395"/>
    </row>
    <row r="396" spans="1:6" s="33" customFormat="1" ht="15">
      <c r="A396" s="158"/>
      <c r="B396" s="148"/>
      <c r="C396" s="111"/>
      <c r="D396" s="111"/>
      <c r="E396" s="32"/>
      <c r="F396"/>
    </row>
    <row r="397" spans="1:6" s="33" customFormat="1" ht="15">
      <c r="A397" s="158"/>
      <c r="B397" s="148"/>
      <c r="C397" s="111"/>
      <c r="D397" s="111"/>
      <c r="E397" s="32"/>
      <c r="F397"/>
    </row>
    <row r="398" spans="1:6" s="33" customFormat="1" ht="15">
      <c r="A398" s="158"/>
      <c r="B398" s="148"/>
      <c r="C398" s="111"/>
      <c r="D398" s="111"/>
      <c r="E398" s="32"/>
      <c r="F398"/>
    </row>
    <row r="399" spans="1:6" s="33" customFormat="1" ht="15">
      <c r="A399" s="158"/>
      <c r="B399" s="148"/>
      <c r="C399" s="111"/>
      <c r="D399" s="111"/>
      <c r="E399" s="32"/>
      <c r="F399"/>
    </row>
    <row r="400" spans="1:6" s="33" customFormat="1" ht="15">
      <c r="A400" s="158"/>
      <c r="B400" s="148"/>
      <c r="C400" s="111"/>
      <c r="D400" s="111"/>
      <c r="E400" s="32"/>
      <c r="F400"/>
    </row>
    <row r="401" spans="1:6" s="33" customFormat="1" ht="15">
      <c r="A401" s="158"/>
      <c r="B401" s="148"/>
      <c r="C401" s="111"/>
      <c r="D401" s="111"/>
      <c r="E401" s="32"/>
      <c r="F401"/>
    </row>
    <row r="402" spans="1:6" s="33" customFormat="1" ht="15">
      <c r="A402" s="158"/>
      <c r="B402" s="148"/>
      <c r="C402" s="111"/>
      <c r="D402" s="111"/>
      <c r="E402" s="32"/>
      <c r="F402"/>
    </row>
    <row r="403" spans="1:6" s="33" customFormat="1" ht="15">
      <c r="A403" s="158"/>
      <c r="B403" s="148"/>
      <c r="C403" s="111"/>
      <c r="D403" s="111"/>
      <c r="E403" s="32"/>
      <c r="F403"/>
    </row>
    <row r="404" spans="1:6" s="33" customFormat="1" ht="15">
      <c r="A404" s="158"/>
      <c r="B404" s="148"/>
      <c r="C404" s="111"/>
      <c r="D404" s="111"/>
      <c r="E404" s="32"/>
      <c r="F404"/>
    </row>
    <row r="405" spans="1:6" s="33" customFormat="1" ht="15">
      <c r="A405" s="158"/>
      <c r="B405" s="148"/>
      <c r="C405" s="111"/>
      <c r="D405" s="111"/>
      <c r="E405" s="32"/>
      <c r="F405"/>
    </row>
    <row r="406" spans="1:6" s="33" customFormat="1" ht="15">
      <c r="A406" s="158"/>
      <c r="B406" s="148"/>
      <c r="C406" s="111"/>
      <c r="D406" s="111"/>
      <c r="E406" s="32"/>
      <c r="F406"/>
    </row>
    <row r="407" spans="1:6" s="33" customFormat="1" ht="15">
      <c r="A407" s="158"/>
      <c r="B407" s="148"/>
      <c r="C407" s="111"/>
      <c r="D407" s="111"/>
      <c r="E407" s="32"/>
      <c r="F407"/>
    </row>
    <row r="408" spans="1:6" s="33" customFormat="1" ht="15">
      <c r="A408" s="158"/>
      <c r="B408" s="148"/>
      <c r="C408" s="111"/>
      <c r="D408" s="111"/>
      <c r="E408" s="32"/>
      <c r="F408"/>
    </row>
    <row r="409" spans="1:6" s="33" customFormat="1" ht="15">
      <c r="A409" s="158"/>
      <c r="B409" s="148"/>
      <c r="C409" s="111"/>
      <c r="D409" s="111"/>
      <c r="E409" s="32"/>
      <c r="F409"/>
    </row>
    <row r="410" spans="1:6" s="33" customFormat="1" ht="15">
      <c r="A410" s="158"/>
      <c r="B410" s="148"/>
      <c r="C410" s="111"/>
      <c r="D410" s="111"/>
      <c r="E410" s="32"/>
      <c r="F410"/>
    </row>
    <row r="411" spans="1:6" s="33" customFormat="1" ht="15">
      <c r="A411" s="158"/>
      <c r="B411" s="148"/>
      <c r="C411" s="111"/>
      <c r="D411" s="111"/>
      <c r="E411" s="32"/>
      <c r="F411"/>
    </row>
    <row r="412" spans="1:6" s="33" customFormat="1" ht="15">
      <c r="A412" s="158"/>
      <c r="B412" s="148"/>
      <c r="C412" s="111"/>
      <c r="D412" s="111"/>
      <c r="E412" s="32"/>
      <c r="F412"/>
    </row>
    <row r="413" spans="1:6" s="33" customFormat="1" ht="15">
      <c r="A413" s="158"/>
      <c r="B413" s="148"/>
      <c r="C413" s="111"/>
      <c r="D413" s="111"/>
      <c r="E413" s="32"/>
      <c r="F413"/>
    </row>
    <row r="414" spans="1:6" s="33" customFormat="1" ht="15">
      <c r="A414" s="158"/>
      <c r="B414" s="148"/>
      <c r="C414" s="111"/>
      <c r="D414" s="111"/>
      <c r="E414" s="32"/>
      <c r="F414"/>
    </row>
    <row r="415" spans="1:6" s="33" customFormat="1" ht="15">
      <c r="A415" s="158"/>
      <c r="B415" s="148"/>
      <c r="C415" s="111"/>
      <c r="D415" s="111"/>
      <c r="E415" s="32"/>
      <c r="F415"/>
    </row>
    <row r="416" spans="1:6" s="33" customFormat="1" ht="15">
      <c r="A416" s="158"/>
      <c r="B416" s="148"/>
      <c r="C416" s="111"/>
      <c r="D416" s="111"/>
      <c r="E416" s="32"/>
      <c r="F416"/>
    </row>
    <row r="417" spans="1:6" s="33" customFormat="1" ht="15">
      <c r="A417" s="158"/>
      <c r="B417" s="148"/>
      <c r="C417" s="111"/>
      <c r="D417" s="111"/>
      <c r="E417" s="32"/>
      <c r="F417"/>
    </row>
    <row r="418" spans="1:6" s="33" customFormat="1" ht="15">
      <c r="A418" s="158"/>
      <c r="B418" s="148"/>
      <c r="C418" s="111"/>
      <c r="D418" s="111"/>
      <c r="E418" s="32"/>
      <c r="F418"/>
    </row>
    <row r="419" spans="1:6" s="33" customFormat="1" ht="15">
      <c r="A419" s="158"/>
      <c r="B419" s="148"/>
      <c r="C419" s="111"/>
      <c r="D419" s="111"/>
      <c r="E419" s="32"/>
      <c r="F419"/>
    </row>
    <row r="420" spans="1:6" s="33" customFormat="1" ht="15">
      <c r="A420" s="158"/>
      <c r="B420" s="148"/>
      <c r="C420" s="111"/>
      <c r="D420" s="111"/>
      <c r="E420" s="32"/>
      <c r="F420"/>
    </row>
    <row r="421" spans="1:6" s="33" customFormat="1" ht="15">
      <c r="A421" s="158"/>
      <c r="B421" s="148"/>
      <c r="C421" s="111"/>
      <c r="D421" s="111"/>
      <c r="E421" s="32"/>
      <c r="F421"/>
    </row>
    <row r="422" spans="1:6" s="33" customFormat="1" ht="15">
      <c r="A422" s="158"/>
      <c r="B422" s="148"/>
      <c r="C422" s="111"/>
      <c r="D422" s="111"/>
      <c r="E422" s="32"/>
      <c r="F422"/>
    </row>
    <row r="423" spans="1:6" s="33" customFormat="1" ht="15">
      <c r="A423" s="158"/>
      <c r="B423" s="148"/>
      <c r="C423" s="111"/>
      <c r="D423" s="111"/>
      <c r="E423" s="32"/>
      <c r="F423"/>
    </row>
    <row r="424" spans="1:6" s="33" customFormat="1" ht="15">
      <c r="A424" s="158"/>
      <c r="B424" s="148"/>
      <c r="C424" s="111"/>
      <c r="D424" s="111"/>
      <c r="E424" s="32"/>
      <c r="F424"/>
    </row>
    <row r="425" spans="1:6" s="33" customFormat="1" ht="15">
      <c r="A425" s="158"/>
      <c r="B425" s="148"/>
      <c r="C425" s="111"/>
      <c r="D425" s="111"/>
      <c r="E425" s="32"/>
      <c r="F425"/>
    </row>
    <row r="426" spans="1:6" s="33" customFormat="1" ht="15">
      <c r="A426" s="158"/>
      <c r="B426" s="148"/>
      <c r="C426" s="111"/>
      <c r="D426" s="111"/>
      <c r="E426" s="32"/>
      <c r="F426"/>
    </row>
    <row r="427" spans="1:6" s="33" customFormat="1" ht="15">
      <c r="A427" s="158"/>
      <c r="B427" s="148"/>
      <c r="C427" s="111"/>
      <c r="D427" s="111"/>
      <c r="E427" s="32"/>
      <c r="F427"/>
    </row>
    <row r="428" spans="1:6" s="33" customFormat="1" ht="15">
      <c r="A428" s="158"/>
      <c r="B428" s="148"/>
      <c r="C428" s="111"/>
      <c r="D428" s="111"/>
      <c r="E428" s="32"/>
      <c r="F428"/>
    </row>
    <row r="429" spans="1:6" s="33" customFormat="1" ht="15">
      <c r="A429" s="158"/>
      <c r="B429" s="148"/>
      <c r="C429" s="111"/>
      <c r="D429" s="111"/>
      <c r="E429" s="32"/>
      <c r="F429"/>
    </row>
    <row r="430" spans="1:6" s="33" customFormat="1" ht="15">
      <c r="A430" s="158"/>
      <c r="B430" s="148"/>
      <c r="C430" s="111"/>
      <c r="D430" s="111"/>
      <c r="E430" s="32"/>
      <c r="F430"/>
    </row>
    <row r="431" spans="1:6" s="33" customFormat="1" ht="15">
      <c r="A431" s="158"/>
      <c r="B431" s="148"/>
      <c r="C431" s="111"/>
      <c r="D431" s="111"/>
      <c r="E431" s="32"/>
      <c r="F431"/>
    </row>
    <row r="432" spans="1:6" s="33" customFormat="1" ht="15">
      <c r="A432" s="158"/>
      <c r="B432" s="148"/>
      <c r="C432" s="111"/>
      <c r="D432" s="111"/>
      <c r="E432" s="32"/>
      <c r="F432"/>
    </row>
    <row r="433" spans="1:6" s="33" customFormat="1" ht="15">
      <c r="A433" s="158"/>
      <c r="B433" s="148"/>
      <c r="C433" s="111"/>
      <c r="D433" s="111"/>
      <c r="E433" s="32"/>
      <c r="F433"/>
    </row>
    <row r="434" spans="1:6" s="33" customFormat="1" ht="15">
      <c r="A434" s="158"/>
      <c r="B434" s="148"/>
      <c r="C434" s="111"/>
      <c r="D434" s="111"/>
      <c r="E434" s="32"/>
      <c r="F434"/>
    </row>
    <row r="435" spans="1:6" s="33" customFormat="1" ht="15">
      <c r="A435" s="158"/>
      <c r="B435" s="148"/>
      <c r="C435" s="111"/>
      <c r="D435" s="111"/>
      <c r="E435" s="32"/>
      <c r="F435"/>
    </row>
    <row r="436" spans="1:6" s="33" customFormat="1" ht="15">
      <c r="A436" s="158"/>
      <c r="B436" s="148"/>
      <c r="C436" s="111"/>
      <c r="D436" s="111"/>
      <c r="E436" s="32"/>
      <c r="F436"/>
    </row>
    <row r="437" spans="1:6" s="33" customFormat="1" ht="15">
      <c r="A437" s="158"/>
      <c r="B437" s="148"/>
      <c r="C437" s="111"/>
      <c r="D437" s="111"/>
      <c r="E437" s="32"/>
      <c r="F437"/>
    </row>
    <row r="438" spans="1:6" s="33" customFormat="1" ht="15">
      <c r="A438" s="158"/>
      <c r="B438" s="148"/>
      <c r="C438" s="111"/>
      <c r="D438" s="111"/>
      <c r="E438" s="32"/>
      <c r="F438"/>
    </row>
    <row r="439" spans="1:6" s="33" customFormat="1" ht="15">
      <c r="A439" s="158"/>
      <c r="B439" s="148"/>
      <c r="C439" s="111"/>
      <c r="D439" s="111"/>
      <c r="E439" s="32"/>
      <c r="F439"/>
    </row>
    <row r="440" spans="1:6" s="33" customFormat="1" ht="15">
      <c r="A440" s="158"/>
      <c r="B440" s="148"/>
      <c r="C440" s="111"/>
      <c r="D440" s="111"/>
      <c r="E440" s="32"/>
      <c r="F440"/>
    </row>
    <row r="441" spans="1:6" s="33" customFormat="1" ht="15">
      <c r="A441" s="158"/>
      <c r="B441" s="148"/>
      <c r="C441" s="111"/>
      <c r="D441" s="111"/>
      <c r="E441" s="32"/>
      <c r="F441"/>
    </row>
    <row r="442" spans="1:6" s="33" customFormat="1" ht="15">
      <c r="A442" s="158"/>
      <c r="B442" s="148"/>
      <c r="C442" s="111"/>
      <c r="D442" s="111"/>
      <c r="E442" s="32"/>
      <c r="F442"/>
    </row>
    <row r="443" spans="1:6" s="33" customFormat="1" ht="15">
      <c r="A443" s="158"/>
      <c r="B443" s="148"/>
      <c r="C443" s="111"/>
      <c r="D443" s="111"/>
      <c r="E443" s="32"/>
      <c r="F443"/>
    </row>
    <row r="444" spans="1:6" s="33" customFormat="1" ht="15">
      <c r="A444" s="158"/>
      <c r="B444" s="148"/>
      <c r="C444" s="111"/>
      <c r="D444" s="111"/>
      <c r="E444" s="32"/>
      <c r="F444"/>
    </row>
    <row r="445" spans="1:6" s="33" customFormat="1" ht="15">
      <c r="A445" s="158"/>
      <c r="B445" s="148"/>
      <c r="C445" s="111"/>
      <c r="D445" s="111"/>
      <c r="E445" s="32"/>
      <c r="F445"/>
    </row>
    <row r="446" spans="1:6" s="33" customFormat="1" ht="15">
      <c r="A446" s="158"/>
      <c r="B446" s="148"/>
      <c r="C446" s="111"/>
      <c r="D446" s="111"/>
      <c r="E446" s="32"/>
      <c r="F446"/>
    </row>
    <row r="447" spans="1:6" s="33" customFormat="1" ht="15">
      <c r="A447" s="158"/>
      <c r="B447" s="148"/>
      <c r="C447" s="111"/>
      <c r="D447" s="111"/>
      <c r="E447" s="32"/>
      <c r="F447"/>
    </row>
    <row r="448" spans="1:6" s="33" customFormat="1" ht="15">
      <c r="A448" s="158"/>
      <c r="B448" s="148"/>
      <c r="C448" s="111"/>
      <c r="D448" s="111"/>
      <c r="E448" s="32"/>
      <c r="F448"/>
    </row>
    <row r="449" spans="1:6" s="33" customFormat="1" ht="15">
      <c r="A449" s="158"/>
      <c r="B449" s="148"/>
      <c r="C449" s="111"/>
      <c r="D449" s="111"/>
      <c r="E449" s="32"/>
      <c r="F449"/>
    </row>
    <row r="450" spans="1:6" s="33" customFormat="1" ht="15">
      <c r="A450" s="158"/>
      <c r="B450" s="148"/>
      <c r="C450" s="111"/>
      <c r="D450" s="111"/>
      <c r="E450" s="32"/>
      <c r="F450"/>
    </row>
    <row r="451" spans="1:6" s="33" customFormat="1" ht="15">
      <c r="A451" s="158"/>
      <c r="B451" s="148"/>
      <c r="C451" s="111"/>
      <c r="D451" s="111"/>
      <c r="E451" s="32"/>
      <c r="F451"/>
    </row>
    <row r="452" spans="1:6" s="33" customFormat="1" ht="15">
      <c r="A452" s="158"/>
      <c r="B452" s="148"/>
      <c r="C452" s="111"/>
      <c r="D452" s="111"/>
      <c r="E452" s="32"/>
      <c r="F452"/>
    </row>
    <row r="453" spans="1:6" s="33" customFormat="1" ht="15">
      <c r="A453" s="158"/>
      <c r="B453" s="148"/>
      <c r="C453" s="111"/>
      <c r="D453" s="111"/>
      <c r="E453" s="32"/>
      <c r="F453"/>
    </row>
    <row r="454" spans="1:6" s="33" customFormat="1" ht="15">
      <c r="A454" s="158"/>
      <c r="B454" s="148"/>
      <c r="C454" s="111"/>
      <c r="D454" s="111"/>
      <c r="E454" s="32"/>
      <c r="F454"/>
    </row>
    <row r="455" spans="1:6" s="33" customFormat="1" ht="15">
      <c r="A455" s="158"/>
      <c r="B455" s="148"/>
      <c r="C455" s="111"/>
      <c r="D455" s="111"/>
      <c r="E455" s="32"/>
      <c r="F455"/>
    </row>
    <row r="456" spans="1:6" s="33" customFormat="1" ht="15">
      <c r="A456" s="158"/>
      <c r="B456" s="148"/>
      <c r="C456" s="111"/>
      <c r="D456" s="111"/>
      <c r="E456" s="32"/>
      <c r="F456"/>
    </row>
    <row r="457" spans="1:6" s="33" customFormat="1" ht="15">
      <c r="A457" s="158"/>
      <c r="B457" s="148"/>
      <c r="C457" s="111"/>
      <c r="D457" s="111"/>
      <c r="E457" s="32"/>
      <c r="F457"/>
    </row>
    <row r="458" spans="1:6" s="33" customFormat="1" ht="15">
      <c r="A458" s="158"/>
      <c r="B458" s="148"/>
      <c r="C458" s="111"/>
      <c r="D458" s="111"/>
      <c r="E458" s="32"/>
      <c r="F458"/>
    </row>
    <row r="459" spans="1:6" s="33" customFormat="1" ht="15">
      <c r="A459" s="158"/>
      <c r="B459" s="148"/>
      <c r="C459" s="111"/>
      <c r="D459" s="111"/>
      <c r="E459" s="32"/>
      <c r="F459"/>
    </row>
    <row r="460" spans="1:6" s="33" customFormat="1" ht="15">
      <c r="A460" s="158"/>
      <c r="B460" s="148"/>
      <c r="C460" s="111"/>
      <c r="D460" s="111"/>
      <c r="E460" s="32"/>
      <c r="F460"/>
    </row>
    <row r="461" spans="1:6" s="33" customFormat="1" ht="15">
      <c r="A461" s="158"/>
      <c r="B461" s="148"/>
      <c r="C461" s="111"/>
      <c r="D461" s="111"/>
      <c r="E461" s="32"/>
      <c r="F461"/>
    </row>
    <row r="462" spans="1:6" s="33" customFormat="1" ht="15">
      <c r="A462" s="158"/>
      <c r="B462" s="148"/>
      <c r="C462" s="111"/>
      <c r="D462" s="111"/>
      <c r="E462" s="32"/>
      <c r="F462"/>
    </row>
    <row r="463" spans="1:6" s="33" customFormat="1" ht="15">
      <c r="A463" s="158"/>
      <c r="B463" s="148"/>
      <c r="C463" s="111"/>
      <c r="D463" s="111"/>
      <c r="E463" s="32"/>
      <c r="F463"/>
    </row>
    <row r="464" spans="1:6" s="33" customFormat="1" ht="15">
      <c r="A464" s="158"/>
      <c r="B464" s="148"/>
      <c r="C464" s="111"/>
      <c r="D464" s="111"/>
      <c r="E464" s="32"/>
      <c r="F464"/>
    </row>
    <row r="465" spans="1:6" s="33" customFormat="1" ht="15">
      <c r="A465" s="158"/>
      <c r="B465" s="148"/>
      <c r="C465" s="111"/>
      <c r="D465" s="111"/>
      <c r="E465" s="32"/>
      <c r="F465"/>
    </row>
    <row r="466" spans="1:6" s="33" customFormat="1" ht="15">
      <c r="A466" s="158"/>
      <c r="B466" s="148"/>
      <c r="C466" s="111"/>
      <c r="D466" s="111"/>
      <c r="E466" s="32"/>
      <c r="F466"/>
    </row>
    <row r="467" spans="1:6" s="33" customFormat="1" ht="15">
      <c r="A467" s="158"/>
      <c r="B467" s="148"/>
      <c r="C467" s="111"/>
      <c r="D467" s="111"/>
      <c r="E467" s="32"/>
      <c r="F467"/>
    </row>
    <row r="468" spans="1:6" s="33" customFormat="1" ht="15">
      <c r="A468" s="158"/>
      <c r="B468" s="148"/>
      <c r="C468" s="111"/>
      <c r="D468" s="111"/>
      <c r="E468" s="32"/>
      <c r="F468"/>
    </row>
    <row r="469" spans="1:6" s="33" customFormat="1" ht="15">
      <c r="A469" s="158"/>
      <c r="B469" s="148"/>
      <c r="C469" s="111"/>
      <c r="D469" s="111"/>
      <c r="E469" s="32"/>
      <c r="F469"/>
    </row>
    <row r="470" spans="1:6" s="33" customFormat="1" ht="15">
      <c r="A470" s="158"/>
      <c r="B470" s="148"/>
      <c r="C470" s="111"/>
      <c r="D470" s="111"/>
      <c r="E470" s="32"/>
      <c r="F470"/>
    </row>
    <row r="471" spans="1:6" s="33" customFormat="1" ht="15">
      <c r="A471" s="158"/>
      <c r="B471" s="148"/>
      <c r="C471" s="111"/>
      <c r="D471" s="111"/>
      <c r="E471" s="32"/>
      <c r="F471"/>
    </row>
    <row r="472" spans="1:6" s="33" customFormat="1" ht="15">
      <c r="A472" s="158"/>
      <c r="B472" s="148"/>
      <c r="C472" s="111"/>
      <c r="D472" s="111"/>
      <c r="E472" s="32"/>
      <c r="F472"/>
    </row>
    <row r="473" spans="1:6" s="33" customFormat="1" ht="15">
      <c r="A473" s="158"/>
      <c r="B473" s="148"/>
      <c r="C473" s="111"/>
      <c r="D473" s="111"/>
      <c r="E473" s="32"/>
      <c r="F473"/>
    </row>
    <row r="474" spans="1:6" s="33" customFormat="1" ht="15">
      <c r="A474" s="158"/>
      <c r="B474" s="148"/>
      <c r="C474" s="111"/>
      <c r="D474" s="111"/>
      <c r="E474" s="32"/>
      <c r="F474"/>
    </row>
    <row r="475" spans="1:6" s="33" customFormat="1" ht="15">
      <c r="A475" s="158"/>
      <c r="B475" s="148"/>
      <c r="C475" s="111"/>
      <c r="D475" s="111"/>
      <c r="E475" s="32"/>
      <c r="F475"/>
    </row>
    <row r="476" spans="1:6" s="33" customFormat="1" ht="15">
      <c r="A476" s="158"/>
      <c r="B476" s="148"/>
      <c r="C476" s="111"/>
      <c r="D476" s="111"/>
      <c r="E476" s="32"/>
      <c r="F476"/>
    </row>
    <row r="477" spans="1:6" s="33" customFormat="1" ht="15">
      <c r="A477" s="158"/>
      <c r="B477" s="148"/>
      <c r="C477" s="111"/>
      <c r="D477" s="111"/>
      <c r="E477" s="32"/>
      <c r="F477"/>
    </row>
    <row r="478" spans="1:6" s="33" customFormat="1" ht="15">
      <c r="A478" s="158"/>
      <c r="B478" s="148"/>
      <c r="C478" s="111"/>
      <c r="D478" s="111"/>
      <c r="E478" s="32"/>
      <c r="F478"/>
    </row>
    <row r="479" spans="1:6" s="33" customFormat="1" ht="15">
      <c r="A479" s="158"/>
      <c r="B479" s="148"/>
      <c r="C479" s="111"/>
      <c r="D479" s="111"/>
      <c r="E479" s="32"/>
      <c r="F479"/>
    </row>
    <row r="480" spans="1:6" s="33" customFormat="1" ht="15">
      <c r="A480" s="158"/>
      <c r="B480" s="148"/>
      <c r="C480" s="111"/>
      <c r="D480" s="111"/>
      <c r="E480" s="32"/>
      <c r="F480"/>
    </row>
    <row r="481" spans="1:6" s="33" customFormat="1" ht="15">
      <c r="A481" s="158"/>
      <c r="B481" s="148"/>
      <c r="C481" s="111"/>
      <c r="D481" s="111"/>
      <c r="E481" s="32"/>
      <c r="F481"/>
    </row>
    <row r="482" spans="1:6" s="33" customFormat="1" ht="15">
      <c r="A482" s="158"/>
      <c r="B482" s="148"/>
      <c r="C482" s="111"/>
      <c r="D482" s="111"/>
      <c r="E482" s="32"/>
      <c r="F482"/>
    </row>
    <row r="483" spans="1:6" s="33" customFormat="1" ht="15">
      <c r="A483" s="158"/>
      <c r="B483" s="148"/>
      <c r="C483" s="111"/>
      <c r="D483" s="111"/>
      <c r="E483" s="32"/>
      <c r="F483"/>
    </row>
    <row r="484" spans="1:6" s="33" customFormat="1" ht="15">
      <c r="A484" s="158"/>
      <c r="B484" s="148"/>
      <c r="C484" s="111"/>
      <c r="D484" s="111"/>
      <c r="E484" s="32"/>
      <c r="F484"/>
    </row>
    <row r="485" spans="1:6" s="33" customFormat="1" ht="15">
      <c r="A485" s="158"/>
      <c r="B485" s="148"/>
      <c r="C485" s="111"/>
      <c r="D485" s="111"/>
      <c r="E485" s="32"/>
      <c r="F485"/>
    </row>
    <row r="486" spans="1:6" s="33" customFormat="1" ht="15">
      <c r="A486" s="158"/>
      <c r="B486" s="148"/>
      <c r="C486" s="111"/>
      <c r="D486" s="111"/>
      <c r="E486" s="32"/>
      <c r="F486"/>
    </row>
    <row r="487" spans="1:6" s="33" customFormat="1" ht="15">
      <c r="A487" s="158"/>
      <c r="B487" s="148"/>
      <c r="C487" s="111"/>
      <c r="D487" s="111"/>
      <c r="E487" s="32"/>
      <c r="F487"/>
    </row>
    <row r="488" spans="1:6" s="33" customFormat="1" ht="15">
      <c r="A488" s="158"/>
      <c r="B488" s="148"/>
      <c r="C488" s="111"/>
      <c r="D488" s="111"/>
      <c r="E488" s="32"/>
      <c r="F488"/>
    </row>
    <row r="489" spans="1:6" s="33" customFormat="1" ht="15">
      <c r="A489" s="158"/>
      <c r="B489" s="148"/>
      <c r="C489" s="111"/>
      <c r="D489" s="111"/>
      <c r="E489" s="32"/>
      <c r="F489"/>
    </row>
    <row r="490" spans="1:6" s="33" customFormat="1" ht="15">
      <c r="A490" s="158"/>
      <c r="B490" s="148"/>
      <c r="C490" s="111"/>
      <c r="D490" s="111"/>
      <c r="E490" s="32"/>
      <c r="F490"/>
    </row>
    <row r="491" spans="1:6" s="33" customFormat="1" ht="15">
      <c r="A491" s="158"/>
      <c r="B491" s="148"/>
      <c r="C491" s="111"/>
      <c r="D491" s="111"/>
      <c r="E491" s="32"/>
      <c r="F491"/>
    </row>
    <row r="492" spans="1:6" s="33" customFormat="1" ht="15">
      <c r="A492" s="158"/>
      <c r="B492" s="148"/>
      <c r="C492" s="111"/>
      <c r="D492" s="111"/>
      <c r="E492" s="32"/>
      <c r="F492"/>
    </row>
    <row r="493" spans="1:6" s="33" customFormat="1" ht="15">
      <c r="A493" s="158"/>
      <c r="B493" s="148"/>
      <c r="C493" s="111"/>
      <c r="D493" s="111"/>
      <c r="E493" s="32"/>
      <c r="F493"/>
    </row>
    <row r="494" spans="1:6" s="33" customFormat="1" ht="15">
      <c r="A494" s="158"/>
      <c r="B494" s="148"/>
      <c r="C494" s="111"/>
      <c r="D494" s="111"/>
      <c r="E494" s="32"/>
      <c r="F494"/>
    </row>
    <row r="495" spans="1:6" s="33" customFormat="1" ht="15">
      <c r="A495" s="158"/>
      <c r="B495" s="148"/>
      <c r="C495" s="111"/>
      <c r="D495" s="111"/>
      <c r="E495" s="32"/>
      <c r="F495"/>
    </row>
    <row r="496" spans="1:6" s="33" customFormat="1" ht="15">
      <c r="A496" s="158"/>
      <c r="B496" s="148"/>
      <c r="C496" s="111"/>
      <c r="D496" s="111"/>
      <c r="E496" s="32"/>
      <c r="F496"/>
    </row>
    <row r="497" spans="1:6" s="33" customFormat="1" ht="15">
      <c r="A497" s="158"/>
      <c r="B497" s="148"/>
      <c r="C497" s="111"/>
      <c r="D497" s="111"/>
      <c r="E497" s="32"/>
      <c r="F497"/>
    </row>
    <row r="498" spans="1:6" s="33" customFormat="1" ht="15">
      <c r="A498" s="158"/>
      <c r="B498" s="148"/>
      <c r="C498" s="111"/>
      <c r="D498" s="111"/>
      <c r="E498" s="32"/>
      <c r="F498"/>
    </row>
    <row r="499" spans="1:6" s="33" customFormat="1" ht="15">
      <c r="A499" s="158"/>
      <c r="B499" s="148"/>
      <c r="C499" s="111"/>
      <c r="D499" s="111"/>
      <c r="E499" s="32"/>
      <c r="F499"/>
    </row>
    <row r="500" spans="1:6" s="33" customFormat="1" ht="15">
      <c r="A500" s="158"/>
      <c r="B500" s="148"/>
      <c r="C500" s="111"/>
      <c r="D500" s="111"/>
      <c r="E500" s="32"/>
      <c r="F500"/>
    </row>
    <row r="501" spans="1:6" s="33" customFormat="1" ht="15">
      <c r="A501" s="158"/>
      <c r="B501" s="148"/>
      <c r="C501" s="111"/>
      <c r="D501" s="111"/>
      <c r="E501" s="32"/>
      <c r="F501"/>
    </row>
    <row r="502" spans="1:6" s="33" customFormat="1" ht="15">
      <c r="A502" s="158"/>
      <c r="B502" s="148"/>
      <c r="C502" s="111"/>
      <c r="D502" s="111"/>
      <c r="E502" s="32"/>
      <c r="F502"/>
    </row>
    <row r="503" spans="1:6" s="33" customFormat="1" ht="15">
      <c r="A503" s="158"/>
      <c r="B503" s="148"/>
      <c r="C503" s="111"/>
      <c r="D503" s="111"/>
      <c r="E503" s="32"/>
      <c r="F503"/>
    </row>
    <row r="504" spans="1:6" s="33" customFormat="1" ht="15">
      <c r="A504" s="158"/>
      <c r="B504" s="148"/>
      <c r="C504" s="111"/>
      <c r="D504" s="111"/>
      <c r="E504" s="32"/>
      <c r="F504"/>
    </row>
    <row r="505" spans="1:6" s="33" customFormat="1" ht="15">
      <c r="A505" s="158"/>
      <c r="B505" s="148"/>
      <c r="C505" s="111"/>
      <c r="D505" s="111"/>
      <c r="E505" s="32"/>
      <c r="F505"/>
    </row>
    <row r="506" spans="1:6" s="33" customFormat="1" ht="15">
      <c r="A506" s="158"/>
      <c r="B506" s="148"/>
      <c r="C506" s="111"/>
      <c r="D506" s="111"/>
      <c r="E506" s="32"/>
      <c r="F506"/>
    </row>
    <row r="507" spans="1:6" s="33" customFormat="1" ht="15">
      <c r="A507" s="158"/>
      <c r="B507" s="148"/>
      <c r="C507" s="111"/>
      <c r="D507" s="111"/>
      <c r="E507" s="32"/>
      <c r="F507"/>
    </row>
    <row r="508" spans="1:6" s="33" customFormat="1" ht="15">
      <c r="A508" s="158"/>
      <c r="B508" s="148"/>
      <c r="C508" s="111"/>
      <c r="D508" s="111"/>
      <c r="E508" s="32"/>
      <c r="F508"/>
    </row>
    <row r="509" spans="1:6" s="33" customFormat="1" ht="15">
      <c r="A509" s="158"/>
      <c r="B509" s="148"/>
      <c r="C509" s="111"/>
      <c r="D509" s="111"/>
      <c r="E509" s="32"/>
      <c r="F509"/>
    </row>
    <row r="510" spans="1:6" s="33" customFormat="1" ht="15">
      <c r="A510" s="158"/>
      <c r="B510" s="148"/>
      <c r="C510" s="111"/>
      <c r="D510" s="111"/>
      <c r="E510" s="32"/>
      <c r="F510"/>
    </row>
    <row r="511" spans="1:6" s="33" customFormat="1" ht="15">
      <c r="A511" s="158"/>
      <c r="B511" s="148"/>
      <c r="C511" s="111"/>
      <c r="D511" s="111"/>
      <c r="E511" s="32"/>
      <c r="F511"/>
    </row>
    <row r="512" spans="1:6" s="33" customFormat="1" ht="15">
      <c r="A512" s="158"/>
      <c r="B512" s="148"/>
      <c r="C512" s="111"/>
      <c r="D512" s="111"/>
      <c r="E512" s="32"/>
      <c r="F512"/>
    </row>
    <row r="513" spans="1:6" s="33" customFormat="1" ht="15">
      <c r="A513" s="158"/>
      <c r="B513" s="148"/>
      <c r="C513" s="111"/>
      <c r="D513" s="111"/>
      <c r="E513" s="32"/>
      <c r="F513"/>
    </row>
    <row r="514" spans="1:6" s="33" customFormat="1" ht="15">
      <c r="A514" s="158"/>
      <c r="B514" s="148"/>
      <c r="C514" s="111"/>
      <c r="D514" s="111"/>
      <c r="E514" s="32"/>
      <c r="F514"/>
    </row>
    <row r="515" spans="1:6" s="33" customFormat="1" ht="15">
      <c r="A515" s="158"/>
      <c r="B515" s="148"/>
      <c r="C515" s="111"/>
      <c r="D515" s="111"/>
      <c r="E515" s="32"/>
      <c r="F515"/>
    </row>
    <row r="516" spans="1:6" s="33" customFormat="1" ht="15">
      <c r="A516" s="158"/>
      <c r="B516" s="148"/>
      <c r="C516" s="111"/>
      <c r="D516" s="111"/>
      <c r="E516" s="32"/>
      <c r="F516"/>
    </row>
    <row r="517" spans="1:6" s="33" customFormat="1" ht="15">
      <c r="A517" s="158"/>
      <c r="B517" s="148"/>
      <c r="C517" s="111"/>
      <c r="D517" s="111"/>
      <c r="E517" s="32"/>
      <c r="F517"/>
    </row>
    <row r="518" spans="1:6" s="33" customFormat="1" ht="15">
      <c r="A518" s="158"/>
      <c r="B518" s="148"/>
      <c r="C518" s="111"/>
      <c r="D518" s="111"/>
      <c r="E518" s="32"/>
      <c r="F518"/>
    </row>
    <row r="519" spans="1:6" s="33" customFormat="1" ht="15">
      <c r="A519" s="158"/>
      <c r="B519" s="148"/>
      <c r="C519" s="111"/>
      <c r="D519" s="111"/>
      <c r="E519" s="32"/>
      <c r="F519"/>
    </row>
    <row r="520" spans="1:6" s="33" customFormat="1" ht="15">
      <c r="A520" s="158"/>
      <c r="B520" s="148"/>
      <c r="C520" s="111"/>
      <c r="D520" s="111"/>
      <c r="E520" s="32"/>
      <c r="F520"/>
    </row>
    <row r="521" spans="1:6" s="33" customFormat="1" ht="15">
      <c r="A521" s="158"/>
      <c r="B521" s="148"/>
      <c r="C521" s="111"/>
      <c r="D521" s="111"/>
      <c r="E521" s="32"/>
      <c r="F521"/>
    </row>
    <row r="522" spans="1:6" s="33" customFormat="1" ht="15">
      <c r="A522" s="158"/>
      <c r="B522" s="148"/>
      <c r="C522" s="111"/>
      <c r="D522" s="111"/>
      <c r="E522" s="32"/>
      <c r="F522"/>
    </row>
    <row r="523" spans="1:6" s="33" customFormat="1" ht="15">
      <c r="A523" s="158"/>
      <c r="B523" s="148"/>
      <c r="C523" s="111"/>
      <c r="D523" s="111"/>
      <c r="E523" s="32"/>
      <c r="F523"/>
    </row>
    <row r="524" spans="1:6" s="33" customFormat="1" ht="15">
      <c r="A524" s="158"/>
      <c r="B524" s="148"/>
      <c r="C524" s="111"/>
      <c r="D524" s="111"/>
      <c r="E524" s="32"/>
      <c r="F524"/>
    </row>
    <row r="525" spans="1:6" s="33" customFormat="1" ht="15">
      <c r="A525" s="158"/>
      <c r="B525" s="148"/>
      <c r="C525" s="111"/>
      <c r="D525" s="111"/>
      <c r="E525" s="32"/>
      <c r="F525"/>
    </row>
    <row r="526" spans="1:6" s="33" customFormat="1" ht="15">
      <c r="A526" s="158"/>
      <c r="B526" s="148"/>
      <c r="C526" s="111"/>
      <c r="D526" s="111"/>
      <c r="E526" s="32"/>
      <c r="F526"/>
    </row>
    <row r="527" spans="1:6" s="33" customFormat="1" ht="15">
      <c r="A527" s="158"/>
      <c r="B527" s="148"/>
      <c r="C527" s="111"/>
      <c r="D527" s="111"/>
      <c r="E527" s="32"/>
      <c r="F527"/>
    </row>
    <row r="528" spans="1:6" s="33" customFormat="1" ht="15">
      <c r="A528" s="158"/>
      <c r="B528" s="148"/>
      <c r="C528" s="111"/>
      <c r="D528" s="111"/>
      <c r="E528" s="32"/>
      <c r="F528"/>
    </row>
    <row r="529" spans="1:6" s="33" customFormat="1" ht="15">
      <c r="A529" s="158"/>
      <c r="B529" s="148"/>
      <c r="C529" s="111"/>
      <c r="D529" s="111"/>
      <c r="E529" s="32"/>
      <c r="F529"/>
    </row>
    <row r="530" spans="1:6" s="33" customFormat="1" ht="15">
      <c r="A530" s="158"/>
      <c r="B530" s="148"/>
      <c r="C530" s="111"/>
      <c r="D530" s="111"/>
      <c r="E530" s="32"/>
      <c r="F530"/>
    </row>
    <row r="531" spans="1:6" s="33" customFormat="1" ht="15">
      <c r="A531" s="158"/>
      <c r="B531" s="148"/>
      <c r="C531" s="111"/>
      <c r="D531" s="111"/>
      <c r="E531" s="32"/>
      <c r="F531"/>
    </row>
    <row r="532" spans="1:6" s="33" customFormat="1" ht="15">
      <c r="A532" s="158"/>
      <c r="B532" s="148"/>
      <c r="C532" s="111"/>
      <c r="D532" s="111"/>
      <c r="E532" s="32"/>
      <c r="F532"/>
    </row>
    <row r="533" spans="1:6" s="33" customFormat="1" ht="15">
      <c r="A533" s="158"/>
      <c r="B533" s="148"/>
      <c r="C533" s="111"/>
      <c r="D533" s="111"/>
      <c r="E533" s="32"/>
      <c r="F533"/>
    </row>
    <row r="534" spans="1:6" s="33" customFormat="1" ht="15">
      <c r="A534" s="158"/>
      <c r="B534" s="148"/>
      <c r="C534" s="111"/>
      <c r="D534" s="111"/>
      <c r="E534" s="32"/>
      <c r="F534"/>
    </row>
    <row r="535" spans="1:6" s="33" customFormat="1" ht="15">
      <c r="A535" s="158"/>
      <c r="B535" s="148"/>
      <c r="C535" s="111"/>
      <c r="D535" s="111"/>
      <c r="E535" s="32"/>
      <c r="F535"/>
    </row>
    <row r="536" spans="1:6" s="33" customFormat="1" ht="15">
      <c r="A536" s="158"/>
      <c r="B536" s="148"/>
      <c r="C536" s="111"/>
      <c r="D536" s="111"/>
      <c r="E536" s="32"/>
      <c r="F536"/>
    </row>
    <row r="537" spans="1:6" s="33" customFormat="1" ht="15">
      <c r="A537" s="158"/>
      <c r="B537" s="148"/>
      <c r="C537" s="111"/>
      <c r="D537" s="111"/>
      <c r="E537" s="32"/>
      <c r="F537"/>
    </row>
    <row r="538" spans="1:6" s="33" customFormat="1" ht="15">
      <c r="A538" s="158"/>
      <c r="B538" s="148"/>
      <c r="C538" s="111"/>
      <c r="D538" s="111"/>
      <c r="E538" s="32"/>
      <c r="F538"/>
    </row>
    <row r="539" spans="1:6" s="33" customFormat="1" ht="15">
      <c r="A539" s="158"/>
      <c r="B539" s="148"/>
      <c r="C539" s="111"/>
      <c r="D539" s="111"/>
      <c r="E539" s="32"/>
      <c r="F539"/>
    </row>
    <row r="540" spans="1:6" s="33" customFormat="1" ht="15">
      <c r="A540" s="158"/>
      <c r="B540" s="148"/>
      <c r="C540" s="111"/>
      <c r="D540" s="111"/>
      <c r="E540" s="32"/>
      <c r="F540"/>
    </row>
    <row r="541" spans="1:6" s="33" customFormat="1" ht="15">
      <c r="A541" s="158"/>
      <c r="B541" s="148"/>
      <c r="C541" s="111"/>
      <c r="D541" s="111"/>
      <c r="E541" s="32"/>
      <c r="F541"/>
    </row>
    <row r="542" spans="1:6" s="33" customFormat="1" ht="15">
      <c r="A542" s="158"/>
      <c r="B542" s="148"/>
      <c r="C542" s="111"/>
      <c r="D542" s="111"/>
      <c r="E542" s="32"/>
      <c r="F542"/>
    </row>
    <row r="543" spans="1:6" s="33" customFormat="1" ht="15">
      <c r="A543" s="158"/>
      <c r="B543" s="148"/>
      <c r="C543" s="111"/>
      <c r="D543" s="111"/>
      <c r="E543" s="32"/>
      <c r="F543"/>
    </row>
    <row r="544" spans="1:6" s="33" customFormat="1" ht="15">
      <c r="A544" s="158"/>
      <c r="B544" s="148"/>
      <c r="C544" s="111"/>
      <c r="D544" s="111"/>
      <c r="E544" s="32"/>
      <c r="F544"/>
    </row>
    <row r="545" spans="1:6" s="33" customFormat="1" ht="15">
      <c r="A545" s="158"/>
      <c r="B545" s="148"/>
      <c r="C545" s="111"/>
      <c r="D545" s="111"/>
      <c r="E545" s="32"/>
      <c r="F545"/>
    </row>
    <row r="546" spans="1:6" s="33" customFormat="1" ht="15">
      <c r="A546" s="158"/>
      <c r="B546" s="148"/>
      <c r="C546" s="111"/>
      <c r="D546" s="111"/>
      <c r="E546" s="32"/>
      <c r="F546"/>
    </row>
    <row r="547" spans="1:6" s="33" customFormat="1" ht="15">
      <c r="A547" s="158"/>
      <c r="B547" s="148"/>
      <c r="C547" s="111"/>
      <c r="D547" s="111"/>
      <c r="E547" s="32"/>
      <c r="F547"/>
    </row>
    <row r="548" spans="1:6" s="33" customFormat="1" ht="15">
      <c r="A548" s="158"/>
      <c r="B548" s="148"/>
      <c r="C548" s="111"/>
      <c r="D548" s="111"/>
      <c r="E548" s="32"/>
      <c r="F548"/>
    </row>
    <row r="549" spans="1:6" s="33" customFormat="1" ht="15">
      <c r="A549" s="158"/>
      <c r="B549" s="148"/>
      <c r="C549" s="111"/>
      <c r="D549" s="111"/>
      <c r="E549" s="32"/>
      <c r="F549"/>
    </row>
    <row r="550" spans="1:6" s="33" customFormat="1" ht="15">
      <c r="A550" s="158"/>
      <c r="B550" s="148"/>
      <c r="C550" s="111"/>
      <c r="D550" s="111"/>
      <c r="E550" s="32"/>
      <c r="F550"/>
    </row>
    <row r="551" spans="1:6" s="33" customFormat="1" ht="15">
      <c r="A551" s="158"/>
      <c r="B551" s="148"/>
      <c r="C551" s="111"/>
      <c r="D551" s="111"/>
      <c r="E551" s="32"/>
      <c r="F551"/>
    </row>
    <row r="552" spans="1:6" s="33" customFormat="1" ht="15">
      <c r="A552" s="158"/>
      <c r="B552" s="148"/>
      <c r="C552" s="111"/>
      <c r="D552" s="111"/>
      <c r="E552" s="32"/>
      <c r="F552"/>
    </row>
    <row r="553" spans="1:6" s="33" customFormat="1" ht="15">
      <c r="A553" s="158"/>
      <c r="B553" s="148"/>
      <c r="C553" s="111"/>
      <c r="D553" s="111"/>
      <c r="E553" s="32"/>
      <c r="F553"/>
    </row>
    <row r="554" spans="1:6" s="33" customFormat="1" ht="15">
      <c r="A554" s="158"/>
      <c r="B554" s="148"/>
      <c r="C554" s="111"/>
      <c r="D554" s="111"/>
      <c r="E554" s="32"/>
      <c r="F554"/>
    </row>
    <row r="555" spans="1:6" s="33" customFormat="1" ht="15">
      <c r="A555" s="158"/>
      <c r="B555" s="148"/>
      <c r="C555" s="111"/>
      <c r="D555" s="111"/>
      <c r="E555" s="32"/>
      <c r="F555"/>
    </row>
    <row r="556" spans="1:6" s="33" customFormat="1" ht="15">
      <c r="A556" s="158"/>
      <c r="B556" s="148"/>
      <c r="C556" s="111"/>
      <c r="D556" s="111"/>
      <c r="E556" s="32"/>
      <c r="F556"/>
    </row>
    <row r="557" spans="1:6" s="33" customFormat="1" ht="15">
      <c r="A557" s="158"/>
      <c r="B557" s="148"/>
      <c r="C557" s="111"/>
      <c r="D557" s="111"/>
      <c r="E557" s="32"/>
      <c r="F557"/>
    </row>
    <row r="558" spans="1:6" s="33" customFormat="1" ht="15">
      <c r="A558" s="158"/>
      <c r="B558" s="148"/>
      <c r="C558" s="111"/>
      <c r="D558" s="111"/>
      <c r="E558" s="32"/>
      <c r="F558"/>
    </row>
    <row r="559" spans="1:6" s="33" customFormat="1" ht="15">
      <c r="A559" s="158"/>
      <c r="B559" s="148"/>
      <c r="C559" s="111"/>
      <c r="D559" s="111"/>
      <c r="E559" s="32"/>
      <c r="F559"/>
    </row>
    <row r="560" spans="1:6" s="33" customFormat="1" ht="15">
      <c r="A560" s="158"/>
      <c r="B560" s="148"/>
      <c r="C560" s="111"/>
      <c r="D560" s="111"/>
      <c r="E560" s="32"/>
      <c r="F560"/>
    </row>
    <row r="561" spans="1:6" s="33" customFormat="1" ht="15">
      <c r="A561" s="158"/>
      <c r="B561" s="148"/>
      <c r="C561" s="111"/>
      <c r="D561" s="111"/>
      <c r="E561" s="32"/>
      <c r="F561"/>
    </row>
    <row r="562" spans="1:6" s="33" customFormat="1" ht="15">
      <c r="A562" s="158"/>
      <c r="B562" s="148"/>
      <c r="C562" s="111"/>
      <c r="D562" s="111"/>
      <c r="E562" s="32"/>
      <c r="F562"/>
    </row>
    <row r="563" spans="1:6" s="33" customFormat="1" ht="15">
      <c r="A563" s="158"/>
      <c r="B563" s="148"/>
      <c r="C563" s="111"/>
      <c r="D563" s="111"/>
      <c r="E563" s="32"/>
      <c r="F563"/>
    </row>
    <row r="564" spans="1:6" s="33" customFormat="1" ht="15">
      <c r="A564" s="158"/>
      <c r="B564" s="148"/>
      <c r="C564" s="111"/>
      <c r="D564" s="111"/>
      <c r="E564" s="32"/>
      <c r="F564"/>
    </row>
    <row r="565" spans="1:6" s="33" customFormat="1" ht="15">
      <c r="A565" s="158"/>
      <c r="B565" s="148"/>
      <c r="C565" s="111"/>
      <c r="D565" s="111"/>
      <c r="E565" s="32"/>
      <c r="F565"/>
    </row>
    <row r="566" spans="1:6" s="33" customFormat="1" ht="15">
      <c r="A566" s="158"/>
      <c r="B566" s="148"/>
      <c r="C566" s="111"/>
      <c r="D566" s="111"/>
      <c r="E566" s="32"/>
      <c r="F566"/>
    </row>
    <row r="567" spans="1:6" s="33" customFormat="1" ht="15">
      <c r="A567" s="158"/>
      <c r="B567" s="148"/>
      <c r="C567" s="111"/>
      <c r="D567" s="111"/>
      <c r="E567" s="32"/>
      <c r="F567"/>
    </row>
    <row r="568" spans="1:6" s="33" customFormat="1" ht="15">
      <c r="A568" s="158"/>
      <c r="B568" s="148"/>
      <c r="C568" s="111"/>
      <c r="D568" s="111"/>
      <c r="E568" s="32"/>
      <c r="F568"/>
    </row>
    <row r="569" spans="1:6" s="33" customFormat="1" ht="15">
      <c r="A569" s="158"/>
      <c r="B569" s="148"/>
      <c r="C569" s="111"/>
      <c r="D569" s="111"/>
      <c r="E569" s="32"/>
      <c r="F569"/>
    </row>
    <row r="570" spans="1:6" s="33" customFormat="1" ht="15">
      <c r="A570" s="158"/>
      <c r="B570" s="148"/>
      <c r="C570" s="111"/>
      <c r="D570" s="111"/>
      <c r="E570" s="32"/>
      <c r="F570"/>
    </row>
    <row r="571" spans="1:6" s="33" customFormat="1" ht="15">
      <c r="A571" s="158"/>
      <c r="B571" s="148"/>
      <c r="C571" s="111"/>
      <c r="D571" s="111"/>
      <c r="E571" s="32"/>
      <c r="F571"/>
    </row>
    <row r="572" spans="1:6" s="33" customFormat="1" ht="15">
      <c r="A572" s="158"/>
      <c r="B572" s="148"/>
      <c r="C572" s="111"/>
      <c r="D572" s="111"/>
      <c r="E572" s="32"/>
      <c r="F572"/>
    </row>
    <row r="573" spans="1:6" s="33" customFormat="1" ht="15">
      <c r="A573" s="158"/>
      <c r="B573" s="148"/>
      <c r="C573" s="111"/>
      <c r="D573" s="111"/>
      <c r="E573" s="32"/>
      <c r="F573"/>
    </row>
    <row r="574" spans="1:6" s="33" customFormat="1" ht="15">
      <c r="A574" s="158"/>
      <c r="B574" s="148"/>
      <c r="C574" s="111"/>
      <c r="D574" s="111"/>
      <c r="E574" s="32"/>
      <c r="F574"/>
    </row>
    <row r="575" spans="1:6" s="33" customFormat="1" ht="15">
      <c r="A575" s="158"/>
      <c r="B575" s="148"/>
      <c r="C575" s="111"/>
      <c r="D575" s="111"/>
      <c r="E575" s="32"/>
      <c r="F575"/>
    </row>
    <row r="576" spans="1:6" s="33" customFormat="1" ht="15">
      <c r="A576" s="158"/>
      <c r="B576" s="148"/>
      <c r="C576" s="111"/>
      <c r="D576" s="111"/>
      <c r="E576" s="32"/>
      <c r="F576"/>
    </row>
    <row r="577" spans="1:6" s="33" customFormat="1" ht="15">
      <c r="A577" s="158"/>
      <c r="B577" s="148"/>
      <c r="C577" s="111"/>
      <c r="D577" s="111"/>
      <c r="E577" s="32"/>
      <c r="F577"/>
    </row>
    <row r="578" spans="1:6" s="33" customFormat="1" ht="15">
      <c r="A578" s="158"/>
      <c r="B578" s="148"/>
      <c r="C578" s="111"/>
      <c r="D578" s="111"/>
      <c r="E578" s="32"/>
      <c r="F578"/>
    </row>
    <row r="579" spans="1:6" s="33" customFormat="1" ht="15">
      <c r="A579" s="158"/>
      <c r="B579" s="148"/>
      <c r="C579" s="111"/>
      <c r="D579" s="111"/>
      <c r="E579" s="32"/>
      <c r="F579"/>
    </row>
    <row r="580" spans="1:6" s="33" customFormat="1" ht="15">
      <c r="A580" s="158"/>
      <c r="B580" s="148"/>
      <c r="C580" s="111"/>
      <c r="D580" s="111"/>
      <c r="E580" s="32"/>
      <c r="F580"/>
    </row>
    <row r="581" spans="1:6" s="33" customFormat="1" ht="15">
      <c r="A581" s="158"/>
      <c r="B581" s="148"/>
      <c r="C581" s="111"/>
      <c r="D581" s="111"/>
      <c r="E581" s="32"/>
      <c r="F581"/>
    </row>
    <row r="582" spans="1:6" s="33" customFormat="1" ht="15">
      <c r="A582" s="158"/>
      <c r="B582" s="148"/>
      <c r="C582" s="111"/>
      <c r="D582" s="111"/>
      <c r="E582" s="32"/>
      <c r="F582"/>
    </row>
    <row r="583" spans="1:6" s="33" customFormat="1" ht="15">
      <c r="A583" s="158"/>
      <c r="B583" s="148"/>
      <c r="C583" s="111"/>
      <c r="D583" s="111"/>
      <c r="E583" s="32"/>
      <c r="F583"/>
    </row>
    <row r="584" spans="1:6" s="33" customFormat="1" ht="15">
      <c r="A584" s="158"/>
      <c r="B584" s="148"/>
      <c r="C584" s="111"/>
      <c r="D584" s="111"/>
      <c r="E584" s="32"/>
      <c r="F584"/>
    </row>
    <row r="585" spans="1:6" s="33" customFormat="1" ht="15">
      <c r="A585" s="158"/>
      <c r="B585" s="148"/>
      <c r="C585" s="111"/>
      <c r="D585" s="111"/>
      <c r="E585" s="32"/>
      <c r="F585"/>
    </row>
    <row r="586" spans="1:6" s="33" customFormat="1" ht="15">
      <c r="A586" s="158"/>
      <c r="B586" s="148"/>
      <c r="C586" s="111"/>
      <c r="D586" s="111"/>
      <c r="E586" s="32"/>
      <c r="F586"/>
    </row>
    <row r="587" spans="1:6" s="33" customFormat="1" ht="15">
      <c r="A587" s="158"/>
      <c r="B587" s="148"/>
      <c r="C587" s="111"/>
      <c r="D587" s="111"/>
      <c r="E587" s="32"/>
      <c r="F587"/>
    </row>
    <row r="588" spans="1:6" s="33" customFormat="1" ht="15">
      <c r="A588" s="158"/>
      <c r="B588" s="148"/>
      <c r="C588" s="111"/>
      <c r="D588" s="111"/>
      <c r="E588" s="32"/>
      <c r="F588"/>
    </row>
    <row r="589" spans="1:6" s="33" customFormat="1" ht="15">
      <c r="A589" s="158"/>
      <c r="B589" s="148"/>
      <c r="C589" s="111"/>
      <c r="D589" s="111"/>
      <c r="E589" s="32"/>
      <c r="F589"/>
    </row>
    <row r="590" spans="1:6" s="33" customFormat="1" ht="15">
      <c r="A590" s="158"/>
      <c r="B590" s="148"/>
      <c r="C590" s="111"/>
      <c r="D590" s="111"/>
      <c r="E590" s="32"/>
      <c r="F590"/>
    </row>
    <row r="591" spans="1:6" s="33" customFormat="1" ht="15">
      <c r="A591" s="158"/>
      <c r="B591" s="148"/>
      <c r="C591" s="111"/>
      <c r="D591" s="111"/>
      <c r="E591" s="32"/>
      <c r="F591"/>
    </row>
    <row r="592" spans="1:6" s="33" customFormat="1" ht="15">
      <c r="A592" s="158"/>
      <c r="B592" s="148"/>
      <c r="C592" s="111"/>
      <c r="D592" s="111"/>
      <c r="E592" s="32"/>
      <c r="F592"/>
    </row>
    <row r="593" spans="1:6" s="33" customFormat="1" ht="15">
      <c r="A593" s="158"/>
      <c r="B593" s="148"/>
      <c r="C593" s="111"/>
      <c r="D593" s="111"/>
      <c r="E593" s="32"/>
      <c r="F593"/>
    </row>
    <row r="594" spans="1:6" s="33" customFormat="1" ht="15">
      <c r="A594" s="158"/>
      <c r="B594" s="148"/>
      <c r="C594" s="111"/>
      <c r="D594" s="111"/>
      <c r="E594" s="32"/>
      <c r="F594"/>
    </row>
    <row r="595" spans="1:6" s="33" customFormat="1" ht="15">
      <c r="A595" s="158"/>
      <c r="B595" s="148"/>
      <c r="C595" s="111"/>
      <c r="D595" s="111"/>
      <c r="E595" s="32"/>
      <c r="F595"/>
    </row>
    <row r="596" spans="1:6" s="33" customFormat="1" ht="15">
      <c r="A596" s="158"/>
      <c r="B596" s="148"/>
      <c r="C596" s="111"/>
      <c r="D596" s="111"/>
      <c r="E596" s="32"/>
      <c r="F596"/>
    </row>
    <row r="597" spans="1:6" s="33" customFormat="1" ht="15">
      <c r="A597" s="158"/>
      <c r="B597" s="148"/>
      <c r="C597" s="111"/>
      <c r="D597" s="111"/>
      <c r="E597" s="32"/>
      <c r="F597"/>
    </row>
    <row r="598" spans="1:6" s="33" customFormat="1" ht="15">
      <c r="A598" s="158"/>
      <c r="B598" s="148"/>
      <c r="C598" s="111"/>
      <c r="D598" s="111"/>
      <c r="E598" s="32"/>
      <c r="F598"/>
    </row>
    <row r="599" spans="1:6" s="33" customFormat="1" ht="15">
      <c r="A599" s="158"/>
      <c r="B599" s="148"/>
      <c r="C599" s="111"/>
      <c r="D599" s="111"/>
      <c r="E599" s="32"/>
      <c r="F599"/>
    </row>
    <row r="600" spans="1:6" s="33" customFormat="1" ht="15">
      <c r="A600" s="158"/>
      <c r="B600" s="148"/>
      <c r="C600" s="111"/>
      <c r="D600" s="111"/>
      <c r="E600" s="32"/>
      <c r="F600"/>
    </row>
    <row r="601" spans="1:6" s="33" customFormat="1" ht="15">
      <c r="A601" s="158"/>
      <c r="B601" s="148"/>
      <c r="C601" s="111"/>
      <c r="D601" s="111"/>
      <c r="E601" s="32"/>
      <c r="F601"/>
    </row>
    <row r="602" spans="1:6" s="33" customFormat="1" ht="15">
      <c r="A602" s="158"/>
      <c r="B602" s="148"/>
      <c r="C602" s="111"/>
      <c r="D602" s="111"/>
      <c r="E602" s="32"/>
      <c r="F602"/>
    </row>
    <row r="603" spans="1:6" s="33" customFormat="1" ht="15">
      <c r="A603" s="158"/>
      <c r="B603" s="148"/>
      <c r="C603" s="111"/>
      <c r="D603" s="111"/>
      <c r="E603" s="32"/>
      <c r="F603"/>
    </row>
    <row r="604" spans="1:6" s="33" customFormat="1" ht="15">
      <c r="A604" s="158"/>
      <c r="B604" s="148"/>
      <c r="C604" s="111"/>
      <c r="D604" s="111"/>
      <c r="E604" s="32"/>
      <c r="F604"/>
    </row>
    <row r="605" spans="1:6" s="33" customFormat="1" ht="15">
      <c r="A605" s="158"/>
      <c r="B605" s="148"/>
      <c r="C605" s="111"/>
      <c r="D605" s="111"/>
      <c r="E605" s="32"/>
      <c r="F605"/>
    </row>
    <row r="606" spans="1:6" s="33" customFormat="1" ht="15">
      <c r="A606" s="158"/>
      <c r="B606" s="148"/>
      <c r="C606" s="111"/>
      <c r="D606" s="111"/>
      <c r="E606" s="32"/>
      <c r="F606"/>
    </row>
    <row r="607" spans="1:6" s="33" customFormat="1" ht="15">
      <c r="A607" s="158"/>
      <c r="B607" s="148"/>
      <c r="C607" s="111"/>
      <c r="D607" s="111"/>
      <c r="E607" s="32"/>
      <c r="F607"/>
    </row>
    <row r="608" spans="1:6" s="33" customFormat="1" ht="15">
      <c r="A608" s="158"/>
      <c r="B608" s="148"/>
      <c r="C608" s="111"/>
      <c r="D608" s="111"/>
      <c r="E608" s="32"/>
      <c r="F608"/>
    </row>
    <row r="609" spans="1:6" s="33" customFormat="1" ht="15">
      <c r="A609" s="158"/>
      <c r="B609" s="148"/>
      <c r="C609" s="111"/>
      <c r="D609" s="111"/>
      <c r="E609" s="32"/>
      <c r="F609"/>
    </row>
    <row r="610" spans="1:6" s="33" customFormat="1" ht="15">
      <c r="A610" s="158"/>
      <c r="B610" s="148"/>
      <c r="C610" s="111"/>
      <c r="D610" s="111"/>
      <c r="E610" s="32"/>
      <c r="F610"/>
    </row>
    <row r="611" spans="1:6" s="33" customFormat="1" ht="15">
      <c r="A611" s="158"/>
      <c r="B611" s="148"/>
      <c r="C611" s="111"/>
      <c r="D611" s="111"/>
      <c r="E611" s="32"/>
      <c r="F611"/>
    </row>
    <row r="612" spans="1:6" s="33" customFormat="1" ht="15">
      <c r="A612" s="158"/>
      <c r="B612" s="148"/>
      <c r="C612" s="111"/>
      <c r="D612" s="111"/>
      <c r="E612" s="32"/>
      <c r="F612"/>
    </row>
    <row r="613" spans="1:6" s="33" customFormat="1" ht="15">
      <c r="A613" s="158"/>
      <c r="B613" s="148"/>
      <c r="C613" s="111"/>
      <c r="D613" s="111"/>
      <c r="E613" s="32"/>
      <c r="F613"/>
    </row>
    <row r="614" spans="1:6" s="33" customFormat="1" ht="15">
      <c r="A614" s="158"/>
      <c r="B614" s="148"/>
      <c r="C614" s="111"/>
      <c r="D614" s="111"/>
      <c r="E614" s="32"/>
      <c r="F614"/>
    </row>
    <row r="615" spans="1:6" s="33" customFormat="1" ht="15">
      <c r="A615" s="158"/>
      <c r="B615" s="148"/>
      <c r="C615" s="111"/>
      <c r="D615" s="111"/>
      <c r="E615" s="32"/>
      <c r="F615"/>
    </row>
    <row r="616" spans="1:6" s="33" customFormat="1" ht="15">
      <c r="A616" s="158"/>
      <c r="B616" s="148"/>
      <c r="C616" s="111"/>
      <c r="D616" s="111"/>
      <c r="E616" s="32"/>
      <c r="F616"/>
    </row>
    <row r="617" spans="1:6" s="33" customFormat="1" ht="15">
      <c r="A617" s="158"/>
      <c r="B617" s="148"/>
      <c r="C617" s="111"/>
      <c r="D617" s="111"/>
      <c r="E617" s="32"/>
      <c r="F617"/>
    </row>
    <row r="618" spans="1:6" s="33" customFormat="1" ht="15">
      <c r="A618" s="158"/>
      <c r="B618" s="148"/>
      <c r="C618" s="111"/>
      <c r="D618" s="111"/>
      <c r="E618" s="32"/>
      <c r="F618"/>
    </row>
    <row r="619" spans="1:6" s="33" customFormat="1" ht="15">
      <c r="A619" s="158"/>
      <c r="B619" s="148"/>
      <c r="C619" s="111"/>
      <c r="D619" s="111"/>
      <c r="E619" s="32"/>
      <c r="F619"/>
    </row>
    <row r="620" spans="1:6" s="33" customFormat="1" ht="15">
      <c r="A620" s="158"/>
      <c r="B620" s="148"/>
      <c r="C620" s="111"/>
      <c r="D620" s="111"/>
      <c r="E620" s="32"/>
      <c r="F620"/>
    </row>
    <row r="621" spans="1:6" s="33" customFormat="1" ht="15">
      <c r="A621" s="158"/>
      <c r="B621" s="148"/>
      <c r="C621" s="111"/>
      <c r="D621" s="111"/>
      <c r="E621" s="32"/>
      <c r="F621"/>
    </row>
    <row r="622" spans="1:6" s="33" customFormat="1" ht="15">
      <c r="A622" s="158"/>
      <c r="B622" s="148"/>
      <c r="C622" s="111"/>
      <c r="D622" s="111"/>
      <c r="E622" s="32"/>
      <c r="F622"/>
    </row>
    <row r="623" spans="1:6" s="33" customFormat="1" ht="15">
      <c r="A623" s="158"/>
      <c r="B623" s="148"/>
      <c r="C623" s="111"/>
      <c r="D623" s="111"/>
      <c r="E623" s="32"/>
      <c r="F623"/>
    </row>
    <row r="624" spans="1:6" s="33" customFormat="1" ht="15">
      <c r="A624" s="158"/>
      <c r="B624" s="148"/>
      <c r="C624" s="111"/>
      <c r="D624" s="111"/>
      <c r="E624" s="32"/>
      <c r="F624"/>
    </row>
    <row r="625" spans="1:6" s="33" customFormat="1" ht="15">
      <c r="A625" s="158"/>
      <c r="B625" s="148"/>
      <c r="C625" s="111"/>
      <c r="D625" s="111"/>
      <c r="E625" s="32"/>
      <c r="F625"/>
    </row>
    <row r="626" spans="1:6" s="33" customFormat="1" ht="15">
      <c r="A626" s="158"/>
      <c r="B626" s="148"/>
      <c r="C626" s="111"/>
      <c r="D626" s="111"/>
      <c r="E626" s="32"/>
      <c r="F626"/>
    </row>
    <row r="627" spans="1:6" s="33" customFormat="1" ht="15">
      <c r="A627" s="158"/>
      <c r="B627" s="148"/>
      <c r="C627" s="111"/>
      <c r="D627" s="111"/>
      <c r="E627" s="32"/>
      <c r="F627"/>
    </row>
    <row r="628" spans="1:6" s="33" customFormat="1" ht="15">
      <c r="A628" s="158"/>
      <c r="B628" s="148"/>
      <c r="C628" s="111"/>
      <c r="D628" s="111"/>
      <c r="E628" s="32"/>
      <c r="F628"/>
    </row>
    <row r="629" spans="1:6" s="33" customFormat="1" ht="15">
      <c r="A629" s="158"/>
      <c r="B629" s="148"/>
      <c r="C629" s="111"/>
      <c r="D629" s="111"/>
      <c r="E629" s="32"/>
      <c r="F629"/>
    </row>
    <row r="630" spans="1:6" s="33" customFormat="1" ht="15">
      <c r="A630" s="158"/>
      <c r="B630" s="148"/>
      <c r="C630" s="111"/>
      <c r="D630" s="111"/>
      <c r="E630" s="32"/>
      <c r="F630"/>
    </row>
    <row r="631" spans="1:6" s="33" customFormat="1" ht="15">
      <c r="A631" s="158"/>
      <c r="B631" s="148"/>
      <c r="C631" s="111"/>
      <c r="D631" s="111"/>
      <c r="E631" s="32"/>
      <c r="F631"/>
    </row>
    <row r="632" spans="1:6" s="33" customFormat="1" ht="15">
      <c r="A632" s="158"/>
      <c r="B632" s="148"/>
      <c r="C632" s="111"/>
      <c r="D632" s="111"/>
      <c r="E632" s="32"/>
      <c r="F632"/>
    </row>
    <row r="633" spans="1:6" s="33" customFormat="1" ht="15">
      <c r="A633" s="158"/>
      <c r="B633" s="148"/>
      <c r="C633" s="111"/>
      <c r="D633" s="111"/>
      <c r="E633" s="32"/>
      <c r="F633"/>
    </row>
    <row r="634" spans="1:6" s="33" customFormat="1" ht="15">
      <c r="A634" s="158"/>
      <c r="B634" s="148"/>
      <c r="C634" s="111"/>
      <c r="D634" s="111"/>
      <c r="E634" s="32"/>
      <c r="F634"/>
    </row>
    <row r="635" spans="1:6" s="33" customFormat="1" ht="15">
      <c r="A635" s="158"/>
      <c r="B635" s="148"/>
      <c r="C635" s="111"/>
      <c r="D635" s="111"/>
      <c r="E635" s="32"/>
      <c r="F635"/>
    </row>
    <row r="636" spans="1:6" s="33" customFormat="1" ht="15">
      <c r="A636" s="158"/>
      <c r="B636" s="148"/>
      <c r="C636" s="111"/>
      <c r="D636" s="111"/>
      <c r="E636" s="32"/>
      <c r="F636"/>
    </row>
    <row r="637" spans="1:6" s="33" customFormat="1" ht="15">
      <c r="A637" s="158"/>
      <c r="B637" s="148"/>
      <c r="C637" s="111"/>
      <c r="D637" s="111"/>
      <c r="E637" s="32"/>
      <c r="F637"/>
    </row>
    <row r="638" spans="1:6" s="33" customFormat="1" ht="15">
      <c r="A638" s="158"/>
      <c r="B638" s="148"/>
      <c r="C638" s="111"/>
      <c r="D638" s="111"/>
      <c r="E638" s="32"/>
      <c r="F638"/>
    </row>
    <row r="639" spans="1:6" s="33" customFormat="1" ht="15">
      <c r="A639" s="158"/>
      <c r="B639" s="148"/>
      <c r="C639" s="111"/>
      <c r="D639" s="111"/>
      <c r="E639" s="32"/>
      <c r="F639"/>
    </row>
    <row r="640" spans="1:6" s="33" customFormat="1" ht="15">
      <c r="A640" s="158"/>
      <c r="B640" s="148"/>
      <c r="C640" s="111"/>
      <c r="D640" s="111"/>
      <c r="E640" s="32"/>
      <c r="F640"/>
    </row>
    <row r="641" spans="1:6" s="33" customFormat="1" ht="15">
      <c r="A641" s="158"/>
      <c r="B641" s="148"/>
      <c r="C641" s="111"/>
      <c r="D641" s="111"/>
      <c r="E641" s="32"/>
      <c r="F641"/>
    </row>
    <row r="642" spans="1:6" s="33" customFormat="1" ht="15">
      <c r="A642" s="158"/>
      <c r="B642" s="148"/>
      <c r="C642" s="111"/>
      <c r="D642" s="111"/>
      <c r="E642" s="32"/>
      <c r="F642"/>
    </row>
    <row r="643" spans="1:6" s="33" customFormat="1" ht="15">
      <c r="A643" s="158"/>
      <c r="B643" s="148"/>
      <c r="C643" s="111"/>
      <c r="D643" s="111"/>
      <c r="E643" s="32"/>
      <c r="F643"/>
    </row>
    <row r="644" spans="1:6" s="33" customFormat="1" ht="15">
      <c r="A644" s="158"/>
      <c r="B644" s="148"/>
      <c r="C644" s="111"/>
      <c r="D644" s="111"/>
      <c r="E644" s="32"/>
      <c r="F644"/>
    </row>
    <row r="645" spans="1:6" s="33" customFormat="1" ht="15">
      <c r="A645" s="158"/>
      <c r="B645" s="148"/>
      <c r="C645" s="111"/>
      <c r="D645" s="111"/>
      <c r="E645" s="32"/>
      <c r="F645"/>
    </row>
    <row r="646" spans="1:6" s="33" customFormat="1" ht="15">
      <c r="A646" s="158"/>
      <c r="B646" s="148"/>
      <c r="C646" s="111"/>
      <c r="D646" s="111"/>
      <c r="E646" s="32"/>
      <c r="F646"/>
    </row>
    <row r="647" spans="1:6" s="33" customFormat="1" ht="15">
      <c r="A647" s="158"/>
      <c r="B647" s="148"/>
      <c r="C647" s="111"/>
      <c r="D647" s="111"/>
      <c r="E647" s="32"/>
      <c r="F647"/>
    </row>
    <row r="648" spans="1:6" s="33" customFormat="1" ht="15">
      <c r="A648" s="158"/>
      <c r="B648" s="148"/>
      <c r="C648" s="111"/>
      <c r="D648" s="111"/>
      <c r="E648" s="32"/>
      <c r="F648"/>
    </row>
    <row r="649" spans="1:6" s="33" customFormat="1" ht="15">
      <c r="A649" s="158"/>
      <c r="B649" s="148"/>
      <c r="C649" s="111"/>
      <c r="D649" s="111"/>
      <c r="E649" s="32"/>
      <c r="F649"/>
    </row>
    <row r="650" spans="1:6" s="33" customFormat="1" ht="15">
      <c r="A650" s="158"/>
      <c r="B650" s="148"/>
      <c r="C650" s="111"/>
      <c r="D650" s="111"/>
      <c r="E650" s="32"/>
      <c r="F650"/>
    </row>
    <row r="651" spans="1:6" s="33" customFormat="1" ht="15">
      <c r="A651" s="158"/>
      <c r="B651" s="148"/>
      <c r="C651" s="111"/>
      <c r="D651" s="111"/>
      <c r="E651" s="32"/>
      <c r="F651"/>
    </row>
    <row r="652" spans="1:6" s="33" customFormat="1" ht="15">
      <c r="A652" s="158"/>
      <c r="B652" s="148"/>
      <c r="C652" s="111"/>
      <c r="D652" s="111"/>
      <c r="E652" s="32"/>
      <c r="F652"/>
    </row>
    <row r="653" spans="1:6" s="33" customFormat="1" ht="15">
      <c r="A653" s="158"/>
      <c r="B653" s="148"/>
      <c r="C653" s="111"/>
      <c r="D653" s="111"/>
      <c r="E653" s="32"/>
      <c r="F653"/>
    </row>
    <row r="654" spans="1:6" s="33" customFormat="1" ht="15">
      <c r="A654" s="158"/>
      <c r="B654" s="148"/>
      <c r="C654" s="111"/>
      <c r="D654" s="111"/>
      <c r="E654" s="32"/>
      <c r="F654"/>
    </row>
    <row r="655" spans="1:6" s="33" customFormat="1" ht="15">
      <c r="A655" s="158"/>
      <c r="B655" s="148"/>
      <c r="C655" s="111"/>
      <c r="D655" s="111"/>
      <c r="E655" s="32"/>
      <c r="F655"/>
    </row>
    <row r="656" spans="1:6" s="33" customFormat="1" ht="15">
      <c r="A656" s="158"/>
      <c r="B656" s="148"/>
      <c r="C656" s="111"/>
      <c r="D656" s="111"/>
      <c r="E656" s="32"/>
      <c r="F656"/>
    </row>
    <row r="657" spans="1:6" s="33" customFormat="1" ht="15">
      <c r="A657" s="158"/>
      <c r="B657" s="148"/>
      <c r="C657" s="111"/>
      <c r="D657" s="111"/>
      <c r="E657" s="32"/>
      <c r="F657"/>
    </row>
    <row r="658" spans="1:6" s="33" customFormat="1" ht="15">
      <c r="A658" s="158"/>
      <c r="B658" s="148"/>
      <c r="C658" s="111"/>
      <c r="D658" s="111"/>
      <c r="E658" s="32"/>
      <c r="F658"/>
    </row>
    <row r="659" spans="1:6" s="33" customFormat="1" ht="15">
      <c r="A659" s="158"/>
      <c r="B659" s="148"/>
      <c r="C659" s="111"/>
      <c r="D659" s="111"/>
      <c r="E659" s="32"/>
      <c r="F659"/>
    </row>
    <row r="660" spans="1:6" s="33" customFormat="1" ht="15">
      <c r="A660" s="158"/>
      <c r="B660" s="148"/>
      <c r="C660" s="111"/>
      <c r="D660" s="111"/>
      <c r="E660" s="32"/>
      <c r="F660"/>
    </row>
    <row r="661" spans="1:6" s="33" customFormat="1" ht="15">
      <c r="A661" s="158"/>
      <c r="B661" s="148"/>
      <c r="C661" s="111"/>
      <c r="D661" s="111"/>
      <c r="E661" s="32"/>
      <c r="F661"/>
    </row>
    <row r="662" spans="1:6" s="33" customFormat="1" ht="15">
      <c r="A662" s="158"/>
      <c r="B662" s="148"/>
      <c r="C662" s="111"/>
      <c r="D662" s="111"/>
      <c r="E662" s="32"/>
      <c r="F662"/>
    </row>
    <row r="663" spans="1:6" s="33" customFormat="1" ht="15">
      <c r="A663" s="158"/>
      <c r="B663" s="148"/>
      <c r="C663" s="111"/>
      <c r="D663" s="111"/>
      <c r="E663" s="32"/>
      <c r="F663"/>
    </row>
    <row r="664" spans="1:6" s="33" customFormat="1" ht="15">
      <c r="A664" s="158"/>
      <c r="B664" s="148"/>
      <c r="C664" s="111"/>
      <c r="D664" s="111"/>
      <c r="E664" s="32"/>
      <c r="F664"/>
    </row>
    <row r="665" spans="1:6" s="33" customFormat="1" ht="15">
      <c r="A665" s="158"/>
      <c r="B665" s="148"/>
      <c r="C665" s="111"/>
      <c r="D665" s="111"/>
      <c r="E665" s="32"/>
      <c r="F665"/>
    </row>
    <row r="666" spans="1:6" s="33" customFormat="1" ht="15">
      <c r="A666" s="158"/>
      <c r="B666" s="148"/>
      <c r="C666" s="111"/>
      <c r="D666" s="111"/>
      <c r="E666" s="32"/>
      <c r="F666"/>
    </row>
    <row r="667" spans="1:6" s="33" customFormat="1" ht="15">
      <c r="A667" s="158"/>
      <c r="B667" s="148"/>
      <c r="C667" s="111"/>
      <c r="D667" s="111"/>
      <c r="E667" s="32"/>
      <c r="F667"/>
    </row>
    <row r="668" spans="1:6" s="33" customFormat="1" ht="15">
      <c r="A668" s="158"/>
      <c r="B668" s="148"/>
      <c r="C668" s="111"/>
      <c r="D668" s="111"/>
      <c r="E668" s="32"/>
      <c r="F668"/>
    </row>
    <row r="669" spans="1:6" s="33" customFormat="1" ht="15">
      <c r="A669" s="158"/>
      <c r="B669" s="148"/>
      <c r="C669" s="111"/>
      <c r="D669" s="111"/>
      <c r="E669" s="32"/>
      <c r="F669"/>
    </row>
    <row r="670" spans="1:6" s="33" customFormat="1" ht="15">
      <c r="A670" s="158"/>
      <c r="B670" s="148"/>
      <c r="C670" s="111"/>
      <c r="D670" s="111"/>
      <c r="E670" s="32"/>
      <c r="F670"/>
    </row>
    <row r="671" spans="1:6" s="33" customFormat="1" ht="15">
      <c r="A671" s="158"/>
      <c r="B671" s="148"/>
      <c r="C671" s="111"/>
      <c r="D671" s="111"/>
      <c r="E671" s="32"/>
      <c r="F671"/>
    </row>
    <row r="672" spans="1:6" s="33" customFormat="1" ht="15">
      <c r="A672" s="158"/>
      <c r="B672" s="148"/>
      <c r="C672" s="111"/>
      <c r="D672" s="111"/>
      <c r="E672" s="32"/>
      <c r="F672"/>
    </row>
    <row r="673" spans="1:6" s="33" customFormat="1" ht="15">
      <c r="A673" s="158"/>
      <c r="B673" s="148"/>
      <c r="C673" s="111"/>
      <c r="D673" s="111"/>
      <c r="E673" s="32"/>
      <c r="F673"/>
    </row>
    <row r="674" spans="1:6" s="33" customFormat="1" ht="15">
      <c r="A674" s="158"/>
      <c r="B674" s="148"/>
      <c r="C674" s="111"/>
      <c r="D674" s="111"/>
      <c r="E674" s="32"/>
      <c r="F674"/>
    </row>
    <row r="675" spans="1:6" s="33" customFormat="1" ht="15">
      <c r="A675" s="158"/>
      <c r="B675" s="148"/>
      <c r="C675" s="111"/>
      <c r="D675" s="111"/>
      <c r="E675" s="32"/>
      <c r="F675"/>
    </row>
    <row r="676" spans="1:6" s="33" customFormat="1" ht="15">
      <c r="A676" s="158"/>
      <c r="B676" s="148"/>
      <c r="C676" s="111"/>
      <c r="D676" s="111"/>
      <c r="E676" s="32"/>
      <c r="F676"/>
    </row>
    <row r="677" spans="1:6" s="33" customFormat="1" ht="15">
      <c r="A677" s="158"/>
      <c r="B677" s="148"/>
      <c r="C677" s="111"/>
      <c r="D677" s="111"/>
      <c r="E677" s="32"/>
      <c r="F677"/>
    </row>
    <row r="678" spans="1:6" s="33" customFormat="1" ht="15">
      <c r="A678" s="158"/>
      <c r="B678" s="148"/>
      <c r="C678" s="111"/>
      <c r="D678" s="111"/>
      <c r="E678" s="32"/>
      <c r="F678"/>
    </row>
    <row r="679" spans="1:6" s="33" customFormat="1" ht="15">
      <c r="A679" s="158"/>
      <c r="B679" s="148"/>
      <c r="C679" s="111"/>
      <c r="D679" s="111"/>
      <c r="E679" s="32"/>
      <c r="F679"/>
    </row>
    <row r="680" spans="1:6" s="33" customFormat="1" ht="15">
      <c r="A680" s="158"/>
      <c r="B680" s="148"/>
      <c r="C680" s="111"/>
      <c r="D680" s="111"/>
      <c r="E680" s="32"/>
      <c r="F680"/>
    </row>
    <row r="681" spans="1:6" s="33" customFormat="1" ht="15">
      <c r="A681" s="158"/>
      <c r="B681" s="148"/>
      <c r="C681" s="111"/>
      <c r="D681" s="111"/>
      <c r="E681" s="32"/>
      <c r="F681"/>
    </row>
    <row r="682" spans="1:6" s="33" customFormat="1" ht="15">
      <c r="A682" s="158"/>
      <c r="B682" s="148"/>
      <c r="C682" s="111"/>
      <c r="D682" s="111"/>
      <c r="E682" s="32"/>
      <c r="F682"/>
    </row>
    <row r="683" spans="1:6" s="33" customFormat="1" ht="15">
      <c r="A683" s="158"/>
      <c r="B683" s="148"/>
      <c r="C683" s="111"/>
      <c r="D683" s="111"/>
      <c r="E683" s="32"/>
      <c r="F683"/>
    </row>
    <row r="684" spans="1:6" s="33" customFormat="1" ht="15">
      <c r="A684" s="158"/>
      <c r="B684" s="148"/>
      <c r="C684" s="111"/>
      <c r="D684" s="111"/>
      <c r="E684" s="32"/>
      <c r="F684"/>
    </row>
    <row r="685" spans="1:6" s="33" customFormat="1" ht="15">
      <c r="A685" s="158"/>
      <c r="B685" s="148"/>
      <c r="C685" s="111"/>
      <c r="D685" s="111"/>
      <c r="E685" s="32"/>
      <c r="F685"/>
    </row>
    <row r="686" spans="1:6" s="33" customFormat="1" ht="15">
      <c r="A686" s="158"/>
      <c r="B686" s="148"/>
      <c r="C686" s="111"/>
      <c r="D686" s="111"/>
      <c r="E686" s="32"/>
      <c r="F686"/>
    </row>
    <row r="687" spans="1:6" s="33" customFormat="1" ht="15">
      <c r="A687" s="158"/>
      <c r="B687" s="148"/>
      <c r="C687" s="111"/>
      <c r="D687" s="111"/>
      <c r="E687" s="32"/>
      <c r="F687"/>
    </row>
    <row r="688" spans="1:6" s="33" customFormat="1" ht="15">
      <c r="A688" s="158"/>
      <c r="B688" s="148"/>
      <c r="C688" s="111"/>
      <c r="D688" s="111"/>
      <c r="E688" s="32"/>
      <c r="F688"/>
    </row>
    <row r="689" spans="1:6" s="33" customFormat="1" ht="15">
      <c r="A689" s="158"/>
      <c r="B689" s="148"/>
      <c r="C689" s="111"/>
      <c r="D689" s="111"/>
      <c r="E689" s="32"/>
      <c r="F689"/>
    </row>
    <row r="690" spans="1:6" s="33" customFormat="1" ht="15">
      <c r="A690" s="158"/>
      <c r="B690" s="148"/>
      <c r="C690" s="111"/>
      <c r="D690" s="111"/>
      <c r="E690" s="32"/>
      <c r="F690"/>
    </row>
    <row r="691" spans="1:6" s="33" customFormat="1" ht="15">
      <c r="A691" s="158"/>
      <c r="B691" s="148"/>
      <c r="C691" s="111"/>
      <c r="D691" s="111"/>
      <c r="E691" s="32"/>
      <c r="F691"/>
    </row>
    <row r="692" spans="1:6" s="33" customFormat="1" ht="15">
      <c r="A692" s="158"/>
      <c r="B692" s="148"/>
      <c r="C692" s="111"/>
      <c r="D692" s="111"/>
      <c r="E692" s="32"/>
      <c r="F692"/>
    </row>
    <row r="693" spans="1:6" s="33" customFormat="1" ht="15">
      <c r="A693" s="158"/>
      <c r="B693" s="148"/>
      <c r="C693" s="111"/>
      <c r="D693" s="111"/>
      <c r="E693" s="32"/>
      <c r="F693"/>
    </row>
    <row r="694" spans="1:6" s="33" customFormat="1" ht="15">
      <c r="A694" s="158"/>
      <c r="B694" s="148"/>
      <c r="C694" s="111"/>
      <c r="D694" s="111"/>
      <c r="E694" s="32"/>
      <c r="F694"/>
    </row>
    <row r="695" spans="1:6" s="33" customFormat="1" ht="15">
      <c r="A695" s="158"/>
      <c r="B695" s="148"/>
      <c r="C695" s="111"/>
      <c r="D695" s="111"/>
      <c r="E695" s="32"/>
      <c r="F695"/>
    </row>
    <row r="696" spans="1:6" s="33" customFormat="1" ht="15">
      <c r="A696" s="158"/>
      <c r="B696" s="148"/>
      <c r="C696" s="111"/>
      <c r="D696" s="111"/>
      <c r="E696" s="32"/>
      <c r="F696"/>
    </row>
    <row r="697" spans="1:6" s="33" customFormat="1" ht="15">
      <c r="A697" s="158"/>
      <c r="B697" s="148"/>
      <c r="C697" s="111"/>
      <c r="D697" s="111"/>
      <c r="E697" s="32"/>
      <c r="F697"/>
    </row>
    <row r="698" spans="1:6" s="33" customFormat="1" ht="15">
      <c r="A698" s="158"/>
      <c r="B698" s="148"/>
      <c r="C698" s="111"/>
      <c r="D698" s="111"/>
      <c r="E698" s="32"/>
      <c r="F698"/>
    </row>
    <row r="699" spans="1:6" s="33" customFormat="1" ht="15">
      <c r="A699" s="158"/>
      <c r="B699" s="148"/>
      <c r="C699" s="111"/>
      <c r="D699" s="111"/>
      <c r="E699" s="32"/>
      <c r="F699"/>
    </row>
    <row r="700" spans="1:6" s="33" customFormat="1" ht="15">
      <c r="A700" s="158"/>
      <c r="B700" s="148"/>
      <c r="C700" s="111"/>
      <c r="D700" s="111"/>
      <c r="E700" s="32"/>
      <c r="F700"/>
    </row>
    <row r="701" spans="1:6" s="33" customFormat="1" ht="15">
      <c r="A701" s="158"/>
      <c r="B701" s="148"/>
      <c r="C701" s="111"/>
      <c r="D701" s="111"/>
      <c r="E701" s="32"/>
      <c r="F701"/>
    </row>
    <row r="702" spans="1:6" s="33" customFormat="1" ht="15">
      <c r="A702" s="158"/>
      <c r="B702" s="148"/>
      <c r="C702" s="111"/>
      <c r="D702" s="111"/>
      <c r="E702" s="32"/>
      <c r="F702"/>
    </row>
    <row r="703" spans="1:6" s="33" customFormat="1" ht="15">
      <c r="A703" s="158"/>
      <c r="B703" s="148"/>
      <c r="C703" s="111"/>
      <c r="D703" s="111"/>
      <c r="E703" s="32"/>
      <c r="F703"/>
    </row>
    <row r="704" spans="1:6" s="33" customFormat="1" ht="15">
      <c r="A704" s="158"/>
      <c r="B704" s="148"/>
      <c r="C704" s="111"/>
      <c r="D704" s="111"/>
      <c r="E704" s="32"/>
      <c r="F704"/>
    </row>
    <row r="705" spans="1:6" s="33" customFormat="1" ht="15">
      <c r="A705" s="158"/>
      <c r="B705" s="148"/>
      <c r="C705" s="111"/>
      <c r="D705" s="111"/>
      <c r="E705" s="32"/>
      <c r="F705"/>
    </row>
    <row r="706" spans="1:6" s="33" customFormat="1" ht="15">
      <c r="A706" s="158"/>
      <c r="B706" s="148"/>
      <c r="C706" s="111"/>
      <c r="D706" s="111"/>
      <c r="E706" s="32"/>
      <c r="F706"/>
    </row>
    <row r="707" spans="1:6" s="33" customFormat="1" ht="15">
      <c r="A707" s="158"/>
      <c r="B707" s="148"/>
      <c r="C707" s="111"/>
      <c r="D707" s="111"/>
      <c r="E707" s="32"/>
      <c r="F707"/>
    </row>
    <row r="708" spans="1:6" s="33" customFormat="1" ht="15">
      <c r="A708" s="158"/>
      <c r="B708" s="148"/>
      <c r="C708" s="111"/>
      <c r="D708" s="111"/>
      <c r="E708" s="32"/>
      <c r="F708"/>
    </row>
    <row r="709" spans="1:6" s="33" customFormat="1" ht="15">
      <c r="A709" s="158"/>
      <c r="B709" s="148"/>
      <c r="C709" s="111"/>
      <c r="D709" s="111"/>
      <c r="E709" s="32"/>
      <c r="F709"/>
    </row>
    <row r="710" spans="1:6" s="33" customFormat="1" ht="15">
      <c r="A710" s="158"/>
      <c r="B710" s="148"/>
      <c r="C710" s="111"/>
      <c r="D710" s="111"/>
      <c r="E710" s="32"/>
      <c r="F710"/>
    </row>
    <row r="711" spans="1:6" s="33" customFormat="1" ht="15">
      <c r="A711" s="158"/>
      <c r="B711" s="148"/>
      <c r="C711" s="111"/>
      <c r="D711" s="111"/>
      <c r="E711" s="32"/>
      <c r="F711"/>
    </row>
    <row r="712" spans="1:6" s="33" customFormat="1" ht="15">
      <c r="A712" s="158"/>
      <c r="B712" s="148"/>
      <c r="C712" s="111"/>
      <c r="D712" s="111"/>
      <c r="E712" s="32"/>
      <c r="F712"/>
    </row>
    <row r="713" spans="1:6" s="33" customFormat="1" ht="15">
      <c r="A713" s="158"/>
      <c r="B713" s="148"/>
      <c r="C713" s="111"/>
      <c r="D713" s="111"/>
      <c r="E713" s="32"/>
      <c r="F713"/>
    </row>
    <row r="714" spans="1:6" s="33" customFormat="1" ht="15">
      <c r="A714" s="158"/>
      <c r="B714" s="148"/>
      <c r="C714" s="111"/>
      <c r="D714" s="111"/>
      <c r="E714" s="32"/>
      <c r="F714"/>
    </row>
    <row r="715" spans="1:6" s="33" customFormat="1" ht="15">
      <c r="A715" s="158"/>
      <c r="B715" s="148"/>
      <c r="C715" s="111"/>
      <c r="D715" s="111"/>
      <c r="E715" s="32"/>
      <c r="F715"/>
    </row>
    <row r="716" spans="1:6" s="33" customFormat="1" ht="15">
      <c r="A716" s="158"/>
      <c r="B716" s="148"/>
      <c r="C716" s="111"/>
      <c r="D716" s="111"/>
      <c r="E716" s="32"/>
      <c r="F716"/>
    </row>
    <row r="717" spans="1:6" s="33" customFormat="1" ht="15">
      <c r="A717" s="158"/>
      <c r="B717" s="148"/>
      <c r="C717" s="111"/>
      <c r="D717" s="111"/>
      <c r="E717" s="32"/>
      <c r="F717"/>
    </row>
    <row r="718" spans="1:6" s="33" customFormat="1" ht="15">
      <c r="A718" s="158"/>
      <c r="B718" s="148"/>
      <c r="C718" s="111"/>
      <c r="D718" s="111"/>
      <c r="E718" s="32"/>
      <c r="F718"/>
    </row>
    <row r="719" spans="1:6" s="33" customFormat="1" ht="15">
      <c r="A719" s="158"/>
      <c r="B719" s="148"/>
      <c r="C719" s="111"/>
      <c r="D719" s="111"/>
      <c r="E719" s="32"/>
      <c r="F719"/>
    </row>
    <row r="720" spans="1:6" s="33" customFormat="1" ht="15">
      <c r="A720" s="158"/>
      <c r="B720" s="148"/>
      <c r="C720" s="111"/>
      <c r="D720" s="111"/>
      <c r="E720" s="32"/>
      <c r="F720"/>
    </row>
    <row r="721" spans="1:6" s="33" customFormat="1" ht="15">
      <c r="A721" s="158"/>
      <c r="B721" s="148"/>
      <c r="C721" s="111"/>
      <c r="D721" s="111"/>
      <c r="E721" s="32"/>
      <c r="F721"/>
    </row>
    <row r="722" spans="1:6" s="33" customFormat="1" ht="15">
      <c r="A722" s="158"/>
      <c r="B722" s="148"/>
      <c r="C722" s="111"/>
      <c r="D722" s="111"/>
      <c r="E722" s="32"/>
      <c r="F722"/>
    </row>
    <row r="723" spans="1:6" s="33" customFormat="1" ht="15">
      <c r="A723" s="158"/>
      <c r="B723" s="148"/>
      <c r="C723" s="111"/>
      <c r="D723" s="111"/>
      <c r="E723" s="32"/>
      <c r="F723"/>
    </row>
    <row r="724" spans="1:6" s="33" customFormat="1" ht="15">
      <c r="A724" s="158"/>
      <c r="B724" s="148"/>
      <c r="C724" s="111"/>
      <c r="D724" s="111"/>
      <c r="E724" s="32"/>
      <c r="F724"/>
    </row>
    <row r="725" spans="1:6" s="33" customFormat="1" ht="15">
      <c r="A725" s="158"/>
      <c r="B725" s="148"/>
      <c r="C725" s="111"/>
      <c r="D725" s="111"/>
      <c r="E725" s="32"/>
      <c r="F725"/>
    </row>
    <row r="726" spans="1:6" s="33" customFormat="1" ht="15">
      <c r="A726" s="158"/>
      <c r="B726" s="148"/>
      <c r="C726" s="111"/>
      <c r="D726" s="111"/>
      <c r="E726" s="32"/>
      <c r="F726"/>
    </row>
    <row r="727" spans="1:6" s="33" customFormat="1" ht="15">
      <c r="A727" s="158"/>
      <c r="B727" s="148"/>
      <c r="C727" s="111"/>
      <c r="D727" s="111"/>
      <c r="E727" s="32"/>
      <c r="F727"/>
    </row>
    <row r="728" spans="1:6" s="33" customFormat="1" ht="15">
      <c r="A728" s="158"/>
      <c r="B728" s="148"/>
      <c r="C728" s="111"/>
      <c r="D728" s="111"/>
      <c r="E728" s="32"/>
      <c r="F728"/>
    </row>
    <row r="729" spans="1:6" s="33" customFormat="1" ht="15">
      <c r="A729" s="158"/>
      <c r="B729" s="148"/>
      <c r="C729" s="111"/>
      <c r="D729" s="111"/>
      <c r="E729" s="32"/>
      <c r="F729"/>
    </row>
    <row r="730" spans="1:6" s="33" customFormat="1" ht="15">
      <c r="A730" s="158"/>
      <c r="B730" s="148"/>
      <c r="C730" s="111"/>
      <c r="D730" s="111"/>
      <c r="E730" s="32"/>
      <c r="F730"/>
    </row>
    <row r="731" spans="1:6" s="33" customFormat="1" ht="15">
      <c r="A731" s="158"/>
      <c r="B731" s="148"/>
      <c r="C731" s="111"/>
      <c r="D731" s="111"/>
      <c r="E731" s="32"/>
      <c r="F731"/>
    </row>
    <row r="732" spans="1:6" s="33" customFormat="1" ht="15">
      <c r="A732" s="158"/>
      <c r="B732" s="148"/>
      <c r="C732" s="111"/>
      <c r="D732" s="111"/>
      <c r="E732" s="32"/>
      <c r="F732"/>
    </row>
    <row r="733" spans="1:6" s="33" customFormat="1" ht="15">
      <c r="A733" s="158"/>
      <c r="B733" s="148"/>
      <c r="C733" s="111"/>
      <c r="D733" s="111"/>
      <c r="E733" s="32"/>
      <c r="F733"/>
    </row>
    <row r="734" spans="1:6" s="33" customFormat="1" ht="15">
      <c r="A734" s="158"/>
      <c r="B734" s="148"/>
      <c r="C734" s="111"/>
      <c r="D734" s="111"/>
      <c r="E734" s="32"/>
      <c r="F734"/>
    </row>
    <row r="735" spans="1:6" s="33" customFormat="1" ht="15">
      <c r="A735" s="158"/>
      <c r="B735" s="148"/>
      <c r="C735" s="111"/>
      <c r="D735" s="111"/>
      <c r="E735" s="32"/>
      <c r="F735"/>
    </row>
    <row r="736" spans="1:6" s="33" customFormat="1" ht="15">
      <c r="A736" s="158"/>
      <c r="B736" s="148"/>
      <c r="C736" s="111"/>
      <c r="D736" s="111"/>
      <c r="E736" s="32"/>
      <c r="F736"/>
    </row>
    <row r="737" spans="1:6" s="33" customFormat="1" ht="15">
      <c r="A737" s="158"/>
      <c r="B737" s="148"/>
      <c r="C737" s="111"/>
      <c r="D737" s="111"/>
      <c r="E737" s="32"/>
      <c r="F737"/>
    </row>
    <row r="738" spans="1:6" s="33" customFormat="1" ht="15">
      <c r="A738" s="158"/>
      <c r="B738" s="148"/>
      <c r="C738" s="111"/>
      <c r="D738" s="111"/>
      <c r="E738" s="32"/>
      <c r="F738"/>
    </row>
    <row r="739" spans="1:6" s="33" customFormat="1" ht="15">
      <c r="A739" s="158"/>
      <c r="B739" s="148"/>
      <c r="C739" s="111"/>
      <c r="D739" s="111"/>
      <c r="E739" s="32"/>
      <c r="F739"/>
    </row>
    <row r="740" spans="1:6" s="33" customFormat="1" ht="15">
      <c r="A740" s="158"/>
      <c r="B740" s="148"/>
      <c r="C740" s="111"/>
      <c r="D740" s="111"/>
      <c r="E740" s="32"/>
      <c r="F740"/>
    </row>
    <row r="741" spans="1:6" s="33" customFormat="1" ht="15">
      <c r="A741" s="158"/>
      <c r="B741" s="148"/>
      <c r="C741" s="111"/>
      <c r="D741" s="111"/>
      <c r="E741" s="32"/>
      <c r="F741"/>
    </row>
    <row r="742" spans="1:6" s="33" customFormat="1" ht="15">
      <c r="A742" s="158"/>
      <c r="B742" s="148"/>
      <c r="C742" s="111"/>
      <c r="D742" s="111"/>
      <c r="E742" s="32"/>
      <c r="F742"/>
    </row>
    <row r="743" spans="1:6" s="33" customFormat="1" ht="15">
      <c r="A743" s="158"/>
      <c r="B743" s="148"/>
      <c r="C743" s="111"/>
      <c r="D743" s="111"/>
      <c r="E743" s="32"/>
      <c r="F743"/>
    </row>
    <row r="744" spans="1:6" s="33" customFormat="1" ht="15">
      <c r="A744" s="158"/>
      <c r="B744" s="148"/>
      <c r="C744" s="111"/>
      <c r="D744" s="111"/>
      <c r="E744" s="32"/>
      <c r="F744"/>
    </row>
    <row r="745" spans="1:6" s="33" customFormat="1" ht="15">
      <c r="A745" s="158"/>
      <c r="B745" s="148"/>
      <c r="C745" s="111"/>
      <c r="D745" s="111"/>
      <c r="E745" s="32"/>
      <c r="F745"/>
    </row>
    <row r="746" spans="1:6" s="33" customFormat="1" ht="15">
      <c r="A746" s="158"/>
      <c r="B746" s="148"/>
      <c r="C746" s="111"/>
      <c r="D746" s="111"/>
      <c r="E746" s="32"/>
      <c r="F746"/>
    </row>
    <row r="747" spans="1:6" s="33" customFormat="1" ht="15">
      <c r="A747" s="158"/>
      <c r="B747" s="148"/>
      <c r="C747" s="111"/>
      <c r="D747" s="111"/>
      <c r="E747" s="32"/>
      <c r="F747"/>
    </row>
    <row r="748" spans="1:6" s="33" customFormat="1" ht="15">
      <c r="A748" s="158"/>
      <c r="B748" s="148"/>
      <c r="C748" s="111"/>
      <c r="D748" s="111"/>
      <c r="E748" s="32"/>
      <c r="F748"/>
    </row>
    <row r="749" spans="1:6" s="33" customFormat="1" ht="15">
      <c r="A749" s="158"/>
      <c r="B749" s="148"/>
      <c r="C749" s="111"/>
      <c r="D749" s="111"/>
      <c r="E749" s="32"/>
      <c r="F749"/>
    </row>
    <row r="750" spans="1:6" s="33" customFormat="1" ht="15">
      <c r="A750" s="158"/>
      <c r="B750" s="148"/>
      <c r="C750" s="111"/>
      <c r="D750" s="111"/>
      <c r="E750" s="32"/>
      <c r="F750"/>
    </row>
    <row r="751" spans="1:6" s="33" customFormat="1" ht="15">
      <c r="A751" s="158"/>
      <c r="B751" s="148"/>
      <c r="C751" s="111"/>
      <c r="D751" s="111"/>
      <c r="E751" s="32"/>
      <c r="F751"/>
    </row>
    <row r="752" spans="1:6" s="33" customFormat="1" ht="15">
      <c r="A752" s="158"/>
      <c r="B752" s="148"/>
      <c r="C752" s="111"/>
      <c r="D752" s="111"/>
      <c r="E752" s="32"/>
      <c r="F752"/>
    </row>
    <row r="753" spans="1:6" s="33" customFormat="1" ht="15">
      <c r="A753" s="158"/>
      <c r="B753" s="148"/>
      <c r="C753" s="111"/>
      <c r="D753" s="111"/>
      <c r="E753" s="32"/>
      <c r="F753"/>
    </row>
    <row r="754" spans="1:6" s="33" customFormat="1" ht="15">
      <c r="A754" s="158"/>
      <c r="B754" s="148"/>
      <c r="C754" s="111"/>
      <c r="D754" s="111"/>
      <c r="E754" s="32"/>
      <c r="F754"/>
    </row>
    <row r="755" spans="1:6" s="33" customFormat="1" ht="15">
      <c r="A755" s="158"/>
      <c r="B755" s="148"/>
      <c r="C755" s="111"/>
      <c r="D755" s="111"/>
      <c r="E755" s="32"/>
      <c r="F755"/>
    </row>
    <row r="756" spans="1:6" s="33" customFormat="1" ht="15">
      <c r="A756" s="158"/>
      <c r="B756" s="148"/>
      <c r="C756" s="111"/>
      <c r="D756" s="111"/>
      <c r="E756" s="32"/>
      <c r="F756"/>
    </row>
    <row r="757" spans="1:6" s="33" customFormat="1" ht="15">
      <c r="A757" s="158"/>
      <c r="B757" s="148"/>
      <c r="C757" s="111"/>
      <c r="D757" s="111"/>
      <c r="E757" s="32"/>
      <c r="F757"/>
    </row>
    <row r="758" spans="1:6" s="33" customFormat="1" ht="15">
      <c r="A758" s="158"/>
      <c r="B758" s="148"/>
      <c r="C758" s="111"/>
      <c r="D758" s="111"/>
      <c r="E758" s="32"/>
      <c r="F758"/>
    </row>
    <row r="759" spans="1:6" s="33" customFormat="1" ht="15">
      <c r="A759" s="158"/>
      <c r="B759" s="148"/>
      <c r="C759" s="111"/>
      <c r="D759" s="111"/>
      <c r="E759" s="32"/>
      <c r="F759"/>
    </row>
    <row r="760" spans="1:6" s="33" customFormat="1" ht="15">
      <c r="A760" s="158"/>
      <c r="B760" s="148"/>
      <c r="C760" s="111"/>
      <c r="D760" s="111"/>
      <c r="E760" s="32"/>
      <c r="F760"/>
    </row>
    <row r="761" spans="1:6" s="33" customFormat="1" ht="15">
      <c r="A761" s="158"/>
      <c r="B761" s="148"/>
      <c r="C761" s="111"/>
      <c r="D761" s="111"/>
      <c r="E761" s="32"/>
      <c r="F761"/>
    </row>
    <row r="762" spans="1:6" s="33" customFormat="1" ht="15">
      <c r="A762" s="158"/>
      <c r="B762" s="148"/>
      <c r="C762" s="111"/>
      <c r="D762" s="111"/>
      <c r="E762" s="32"/>
      <c r="F762"/>
    </row>
    <row r="763" spans="1:6" s="33" customFormat="1" ht="15">
      <c r="A763" s="158"/>
      <c r="B763" s="148"/>
      <c r="C763" s="111"/>
      <c r="D763" s="111"/>
      <c r="E763" s="32"/>
      <c r="F763"/>
    </row>
    <row r="764" spans="1:6" s="33" customFormat="1" ht="15">
      <c r="A764" s="158"/>
      <c r="B764" s="148"/>
      <c r="C764" s="111"/>
      <c r="D764" s="111"/>
      <c r="E764" s="32"/>
      <c r="F764"/>
    </row>
    <row r="765" spans="1:6" s="33" customFormat="1" ht="15">
      <c r="A765" s="158"/>
      <c r="B765" s="148"/>
      <c r="C765" s="111"/>
      <c r="D765" s="111"/>
      <c r="E765" s="32"/>
      <c r="F765"/>
    </row>
    <row r="766" spans="1:6" s="33" customFormat="1" ht="15">
      <c r="A766" s="158"/>
      <c r="B766" s="148"/>
      <c r="C766" s="111"/>
      <c r="D766" s="111"/>
      <c r="E766" s="32"/>
      <c r="F766"/>
    </row>
    <row r="767" spans="1:6" s="33" customFormat="1" ht="15">
      <c r="A767" s="158"/>
      <c r="B767" s="148"/>
      <c r="C767" s="111"/>
      <c r="D767" s="111"/>
      <c r="E767" s="32"/>
      <c r="F767"/>
    </row>
    <row r="768" spans="1:6" s="33" customFormat="1" ht="15">
      <c r="A768" s="158"/>
      <c r="B768" s="148"/>
      <c r="C768" s="111"/>
      <c r="D768" s="111"/>
      <c r="E768" s="32"/>
      <c r="F768"/>
    </row>
    <row r="769" spans="1:6" s="33" customFormat="1" ht="15">
      <c r="A769" s="158"/>
      <c r="B769" s="148"/>
      <c r="C769" s="111"/>
      <c r="D769" s="111"/>
      <c r="E769" s="32"/>
      <c r="F769"/>
    </row>
    <row r="770" spans="1:6" s="33" customFormat="1" ht="15">
      <c r="A770" s="158"/>
      <c r="B770" s="148"/>
      <c r="C770" s="111"/>
      <c r="D770" s="111"/>
      <c r="E770" s="32"/>
      <c r="F770"/>
    </row>
    <row r="771" spans="1:6" s="33" customFormat="1" ht="15">
      <c r="A771" s="158"/>
      <c r="B771" s="148"/>
      <c r="C771" s="111"/>
      <c r="D771" s="111"/>
      <c r="E771" s="32"/>
      <c r="F771"/>
    </row>
    <row r="772" spans="1:6" s="33" customFormat="1" ht="15">
      <c r="A772" s="158"/>
      <c r="B772" s="148"/>
      <c r="C772" s="111"/>
      <c r="D772" s="111"/>
      <c r="E772" s="32"/>
      <c r="F772"/>
    </row>
    <row r="773" spans="1:6" s="33" customFormat="1" ht="15">
      <c r="A773" s="158"/>
      <c r="B773" s="148"/>
      <c r="C773" s="111"/>
      <c r="D773" s="111"/>
      <c r="E773" s="32"/>
      <c r="F773"/>
    </row>
    <row r="774" spans="1:6" s="33" customFormat="1" ht="15">
      <c r="A774" s="158"/>
      <c r="B774" s="148"/>
      <c r="C774" s="111"/>
      <c r="D774" s="111"/>
      <c r="E774" s="32"/>
      <c r="F774"/>
    </row>
    <row r="775" spans="1:6" s="33" customFormat="1" ht="15">
      <c r="A775" s="158"/>
      <c r="B775" s="148"/>
      <c r="C775" s="111"/>
      <c r="D775" s="111"/>
      <c r="E775" s="32"/>
      <c r="F775"/>
    </row>
    <row r="776" spans="1:6" s="33" customFormat="1" ht="15">
      <c r="A776" s="158"/>
      <c r="B776" s="148"/>
      <c r="C776" s="111"/>
      <c r="D776" s="111"/>
      <c r="E776" s="32"/>
      <c r="F776"/>
    </row>
    <row r="777" spans="1:6" s="33" customFormat="1" ht="15">
      <c r="A777" s="158"/>
      <c r="B777" s="148"/>
      <c r="C777" s="111"/>
      <c r="D777" s="111"/>
      <c r="E777" s="32"/>
      <c r="F777"/>
    </row>
    <row r="778" spans="1:6" s="33" customFormat="1" ht="15">
      <c r="A778" s="158"/>
      <c r="B778" s="148"/>
      <c r="C778" s="111"/>
      <c r="D778" s="111"/>
      <c r="E778" s="32"/>
      <c r="F778"/>
    </row>
    <row r="779" spans="1:6" s="33" customFormat="1" ht="15">
      <c r="A779" s="158"/>
      <c r="B779" s="148"/>
      <c r="C779" s="111"/>
      <c r="D779" s="111"/>
      <c r="E779" s="32"/>
      <c r="F779"/>
    </row>
    <row r="780" spans="1:6" s="33" customFormat="1" ht="15">
      <c r="A780" s="158"/>
      <c r="B780" s="148"/>
      <c r="C780" s="111"/>
      <c r="D780" s="111"/>
      <c r="E780" s="32"/>
      <c r="F780"/>
    </row>
    <row r="781" spans="1:6" s="33" customFormat="1" ht="15">
      <c r="A781" s="158"/>
      <c r="B781" s="148"/>
      <c r="C781" s="111"/>
      <c r="D781" s="111"/>
      <c r="E781" s="32"/>
      <c r="F781"/>
    </row>
    <row r="782" spans="1:6" s="33" customFormat="1" ht="15">
      <c r="A782" s="158"/>
      <c r="B782" s="148"/>
      <c r="C782" s="111"/>
      <c r="D782" s="111"/>
      <c r="E782" s="32"/>
      <c r="F782"/>
    </row>
    <row r="783" spans="1:6" s="33" customFormat="1" ht="15">
      <c r="A783" s="158"/>
      <c r="B783" s="148"/>
      <c r="C783" s="111"/>
      <c r="D783" s="111"/>
      <c r="E783" s="32"/>
      <c r="F783"/>
    </row>
    <row r="784" spans="1:6" s="33" customFormat="1" ht="15">
      <c r="A784" s="158"/>
      <c r="B784" s="148"/>
      <c r="C784" s="111"/>
      <c r="D784" s="111"/>
      <c r="E784" s="32"/>
      <c r="F784"/>
    </row>
    <row r="785" spans="1:6" s="33" customFormat="1" ht="15">
      <c r="A785" s="158"/>
      <c r="B785" s="148"/>
      <c r="C785" s="111"/>
      <c r="D785" s="111"/>
      <c r="E785" s="32"/>
      <c r="F785"/>
    </row>
    <row r="786" spans="1:6" s="33" customFormat="1" ht="15">
      <c r="A786" s="158"/>
      <c r="B786" s="148"/>
      <c r="C786" s="111"/>
      <c r="D786" s="111"/>
      <c r="E786" s="32"/>
      <c r="F786"/>
    </row>
    <row r="787" spans="1:6" s="33" customFormat="1" ht="15">
      <c r="A787" s="158"/>
      <c r="B787" s="148"/>
      <c r="C787" s="111"/>
      <c r="D787" s="111"/>
      <c r="E787" s="32"/>
      <c r="F787"/>
    </row>
    <row r="788" spans="1:6" s="33" customFormat="1" ht="15">
      <c r="A788" s="158"/>
      <c r="B788" s="148"/>
      <c r="C788" s="111"/>
      <c r="D788" s="111"/>
      <c r="E788" s="32"/>
      <c r="F788"/>
    </row>
    <row r="789" spans="1:6" s="33" customFormat="1" ht="15">
      <c r="A789" s="158"/>
      <c r="B789" s="148"/>
      <c r="C789" s="111"/>
      <c r="D789" s="111"/>
      <c r="E789" s="32"/>
      <c r="F789"/>
    </row>
    <row r="790" spans="1:6" s="33" customFormat="1" ht="15">
      <c r="A790" s="158"/>
      <c r="B790" s="148"/>
      <c r="C790" s="111"/>
      <c r="D790" s="111"/>
      <c r="E790" s="32"/>
      <c r="F790"/>
    </row>
    <row r="791" spans="1:6" s="33" customFormat="1" ht="15">
      <c r="A791" s="158"/>
      <c r="B791" s="148"/>
      <c r="C791" s="111"/>
      <c r="D791" s="111"/>
      <c r="E791" s="32"/>
      <c r="F791"/>
    </row>
    <row r="792" spans="1:6" s="33" customFormat="1" ht="15">
      <c r="A792" s="158"/>
      <c r="B792" s="148"/>
      <c r="C792" s="111"/>
      <c r="D792" s="111"/>
      <c r="E792" s="32"/>
      <c r="F792"/>
    </row>
    <row r="793" spans="1:6" s="33" customFormat="1" ht="15">
      <c r="A793" s="158"/>
      <c r="B793" s="148"/>
      <c r="C793" s="111"/>
      <c r="D793" s="111"/>
      <c r="E793" s="32"/>
      <c r="F793"/>
    </row>
    <row r="794" spans="1:6" s="33" customFormat="1" ht="15">
      <c r="A794" s="158"/>
      <c r="B794" s="148"/>
      <c r="C794" s="111"/>
      <c r="D794" s="111"/>
      <c r="E794" s="32"/>
      <c r="F794"/>
    </row>
    <row r="795" spans="1:6" s="33" customFormat="1" ht="15">
      <c r="A795" s="158"/>
      <c r="B795" s="148"/>
      <c r="C795" s="111"/>
      <c r="D795" s="111"/>
      <c r="E795" s="32"/>
      <c r="F795"/>
    </row>
    <row r="796" spans="1:6" s="33" customFormat="1" ht="15">
      <c r="A796" s="158"/>
      <c r="B796" s="148"/>
      <c r="C796" s="111"/>
      <c r="D796" s="111"/>
      <c r="E796" s="32"/>
      <c r="F796"/>
    </row>
    <row r="797" spans="1:6" s="33" customFormat="1" ht="15">
      <c r="A797" s="158"/>
      <c r="B797" s="148"/>
      <c r="C797" s="111"/>
      <c r="D797" s="111"/>
      <c r="E797" s="32"/>
      <c r="F797"/>
    </row>
    <row r="798" spans="1:6" s="33" customFormat="1" ht="15">
      <c r="A798" s="158"/>
      <c r="B798" s="148"/>
      <c r="C798" s="111"/>
      <c r="D798" s="111"/>
      <c r="E798" s="32"/>
      <c r="F798"/>
    </row>
    <row r="799" spans="1:6" s="33" customFormat="1" ht="15">
      <c r="A799" s="158"/>
      <c r="B799" s="148"/>
      <c r="C799" s="111"/>
      <c r="D799" s="111"/>
      <c r="E799" s="32"/>
      <c r="F799"/>
    </row>
    <row r="800" spans="1:6" s="33" customFormat="1" ht="15">
      <c r="A800" s="158"/>
      <c r="B800" s="148"/>
      <c r="C800" s="111"/>
      <c r="D800" s="111"/>
      <c r="E800" s="32"/>
      <c r="F800"/>
    </row>
    <row r="801" spans="1:6" s="33" customFormat="1" ht="15">
      <c r="A801" s="158"/>
      <c r="B801" s="148"/>
      <c r="C801" s="111"/>
      <c r="D801" s="111"/>
      <c r="E801" s="32"/>
      <c r="F801"/>
    </row>
    <row r="802" spans="1:6" s="33" customFormat="1" ht="15">
      <c r="A802" s="158"/>
      <c r="B802" s="148"/>
      <c r="C802" s="111"/>
      <c r="D802" s="111"/>
      <c r="E802" s="32"/>
      <c r="F802"/>
    </row>
    <row r="803" spans="1:6" s="33" customFormat="1" ht="15">
      <c r="A803" s="158"/>
      <c r="B803" s="148"/>
      <c r="C803" s="111"/>
      <c r="D803" s="111"/>
      <c r="E803" s="32"/>
      <c r="F803"/>
    </row>
    <row r="804" spans="1:6" s="33" customFormat="1" ht="15">
      <c r="A804" s="158"/>
      <c r="B804" s="148"/>
      <c r="C804" s="111"/>
      <c r="D804" s="111"/>
      <c r="E804" s="32"/>
      <c r="F804"/>
    </row>
    <row r="805" spans="1:6" s="33" customFormat="1" ht="15">
      <c r="A805" s="158"/>
      <c r="B805" s="148"/>
      <c r="C805" s="111"/>
      <c r="D805" s="111"/>
      <c r="E805" s="32"/>
      <c r="F805"/>
    </row>
    <row r="806" spans="1:6" s="33" customFormat="1" ht="15">
      <c r="A806" s="158"/>
      <c r="B806" s="148"/>
      <c r="C806" s="111"/>
      <c r="D806" s="111"/>
      <c r="E806" s="32"/>
      <c r="F806"/>
    </row>
    <row r="807" spans="1:6" s="33" customFormat="1" ht="15">
      <c r="A807" s="158"/>
      <c r="B807" s="148"/>
      <c r="C807" s="111"/>
      <c r="D807" s="111"/>
      <c r="E807" s="32"/>
      <c r="F807"/>
    </row>
    <row r="808" spans="1:6" s="33" customFormat="1" ht="15">
      <c r="A808" s="158"/>
      <c r="B808" s="148"/>
      <c r="C808" s="111"/>
      <c r="D808" s="111"/>
      <c r="E808" s="32"/>
      <c r="F808"/>
    </row>
    <row r="809" spans="1:6" s="33" customFormat="1" ht="15">
      <c r="A809" s="158"/>
      <c r="B809" s="148"/>
      <c r="C809" s="111"/>
      <c r="D809" s="111"/>
      <c r="E809" s="32"/>
      <c r="F809"/>
    </row>
    <row r="810" spans="1:6" s="33" customFormat="1" ht="15">
      <c r="A810" s="158"/>
      <c r="B810" s="148"/>
      <c r="C810" s="111"/>
      <c r="D810" s="111"/>
      <c r="E810" s="32"/>
      <c r="F810"/>
    </row>
    <row r="811" spans="1:6" s="33" customFormat="1" ht="15">
      <c r="A811" s="158"/>
      <c r="B811" s="148"/>
      <c r="C811" s="111"/>
      <c r="D811" s="111"/>
      <c r="E811" s="32"/>
      <c r="F811"/>
    </row>
    <row r="812" spans="1:6" s="33" customFormat="1" ht="15">
      <c r="A812" s="158"/>
      <c r="B812" s="148"/>
      <c r="C812" s="111"/>
      <c r="D812" s="111"/>
      <c r="E812" s="32"/>
      <c r="F812"/>
    </row>
    <row r="813" spans="1:6" s="33" customFormat="1" ht="15">
      <c r="A813" s="158"/>
      <c r="B813" s="148"/>
      <c r="C813" s="111"/>
      <c r="D813" s="111"/>
      <c r="E813" s="32"/>
      <c r="F813"/>
    </row>
    <row r="814" spans="1:6" s="33" customFormat="1" ht="15">
      <c r="A814" s="158"/>
      <c r="B814" s="148"/>
      <c r="C814" s="111"/>
      <c r="D814" s="111"/>
      <c r="E814" s="32"/>
      <c r="F814"/>
    </row>
    <row r="815" spans="1:6" s="33" customFormat="1" ht="15">
      <c r="A815" s="158"/>
      <c r="B815" s="148"/>
      <c r="C815" s="111"/>
      <c r="D815" s="111"/>
      <c r="E815" s="32"/>
      <c r="F815"/>
    </row>
    <row r="816" spans="1:6" s="33" customFormat="1" ht="15">
      <c r="A816" s="158"/>
      <c r="B816" s="148"/>
      <c r="C816" s="111"/>
      <c r="D816" s="111"/>
      <c r="E816" s="32"/>
      <c r="F816"/>
    </row>
    <row r="817" spans="1:6" s="33" customFormat="1" ht="15">
      <c r="A817" s="158"/>
      <c r="B817" s="148"/>
      <c r="C817" s="111"/>
      <c r="D817" s="111"/>
      <c r="E817" s="32"/>
      <c r="F817"/>
    </row>
    <row r="818" spans="1:6" s="33" customFormat="1" ht="15">
      <c r="A818" s="158"/>
      <c r="B818" s="148"/>
      <c r="C818" s="111"/>
      <c r="D818" s="111"/>
      <c r="E818" s="32"/>
      <c r="F818"/>
    </row>
    <row r="819" spans="1:6" s="33" customFormat="1" ht="15">
      <c r="A819" s="158"/>
      <c r="B819" s="148"/>
      <c r="C819" s="111"/>
      <c r="D819" s="111"/>
      <c r="E819" s="32"/>
      <c r="F819"/>
    </row>
    <row r="820" spans="1:6" s="33" customFormat="1" ht="15">
      <c r="A820" s="158"/>
      <c r="B820" s="148"/>
      <c r="C820" s="111"/>
      <c r="D820" s="111"/>
      <c r="E820" s="32"/>
      <c r="F820"/>
    </row>
    <row r="821" spans="1:6" s="33" customFormat="1" ht="15">
      <c r="A821" s="158"/>
      <c r="B821" s="148"/>
      <c r="C821" s="111"/>
      <c r="D821" s="111"/>
      <c r="E821" s="32"/>
      <c r="F821"/>
    </row>
    <row r="822" spans="1:6" s="33" customFormat="1" ht="15">
      <c r="A822" s="158"/>
      <c r="B822" s="148"/>
      <c r="C822" s="111"/>
      <c r="D822" s="111"/>
      <c r="E822" s="32"/>
      <c r="F822"/>
    </row>
    <row r="823" spans="1:6" s="33" customFormat="1" ht="15">
      <c r="A823" s="158"/>
      <c r="B823" s="148"/>
      <c r="C823" s="111"/>
      <c r="D823" s="111"/>
      <c r="E823" s="32"/>
      <c r="F823"/>
    </row>
    <row r="824" spans="1:6" s="33" customFormat="1" ht="15">
      <c r="A824" s="158"/>
      <c r="B824" s="148"/>
      <c r="C824" s="111"/>
      <c r="D824" s="111"/>
      <c r="E824" s="32"/>
      <c r="F824"/>
    </row>
    <row r="825" spans="1:6" s="33" customFormat="1" ht="15">
      <c r="A825" s="158"/>
      <c r="B825" s="148"/>
      <c r="C825" s="111"/>
      <c r="D825" s="111"/>
      <c r="E825" s="32"/>
      <c r="F825"/>
    </row>
    <row r="826" spans="1:6" s="33" customFormat="1" ht="15">
      <c r="A826" s="158"/>
      <c r="B826" s="148"/>
      <c r="C826" s="111"/>
      <c r="D826" s="111"/>
      <c r="E826" s="32"/>
      <c r="F826"/>
    </row>
    <row r="827" spans="1:6" s="33" customFormat="1" ht="15">
      <c r="A827" s="158"/>
      <c r="B827" s="148"/>
      <c r="C827" s="111"/>
      <c r="D827" s="111"/>
      <c r="E827" s="32"/>
      <c r="F827"/>
    </row>
    <row r="828" spans="1:6" s="33" customFormat="1" ht="15">
      <c r="A828" s="158"/>
      <c r="B828" s="148"/>
      <c r="C828" s="111"/>
      <c r="D828" s="111"/>
      <c r="E828" s="32"/>
      <c r="F828"/>
    </row>
    <row r="829" spans="1:6" s="33" customFormat="1" ht="15">
      <c r="A829" s="158"/>
      <c r="B829" s="148"/>
      <c r="C829" s="111"/>
      <c r="D829" s="111"/>
      <c r="E829" s="32"/>
      <c r="F829"/>
    </row>
    <row r="830" spans="1:6" s="33" customFormat="1" ht="15">
      <c r="A830" s="158"/>
      <c r="B830" s="148"/>
      <c r="C830" s="111"/>
      <c r="D830" s="111"/>
      <c r="E830" s="32"/>
      <c r="F830"/>
    </row>
    <row r="831" spans="1:6" s="33" customFormat="1" ht="15">
      <c r="A831" s="158"/>
      <c r="B831" s="148"/>
      <c r="C831" s="111"/>
      <c r="D831" s="111"/>
      <c r="E831" s="32"/>
      <c r="F831"/>
    </row>
    <row r="832" spans="1:6" s="33" customFormat="1" ht="15">
      <c r="A832" s="158"/>
      <c r="B832" s="148"/>
      <c r="C832" s="111"/>
      <c r="D832" s="111"/>
      <c r="E832" s="32"/>
      <c r="F832"/>
    </row>
    <row r="833" spans="1:6" s="33" customFormat="1" ht="15">
      <c r="A833" s="158"/>
      <c r="B833" s="148"/>
      <c r="C833" s="111"/>
      <c r="D833" s="111"/>
      <c r="E833" s="32"/>
      <c r="F833"/>
    </row>
    <row r="834" spans="1:6" s="33" customFormat="1" ht="15">
      <c r="A834" s="158"/>
      <c r="B834" s="148"/>
      <c r="C834" s="111"/>
      <c r="D834" s="111"/>
      <c r="E834" s="32"/>
      <c r="F834"/>
    </row>
    <row r="835" spans="1:6" s="33" customFormat="1" ht="15">
      <c r="A835" s="158"/>
      <c r="B835" s="148"/>
      <c r="C835" s="111"/>
      <c r="D835" s="111"/>
      <c r="E835" s="32"/>
      <c r="F835"/>
    </row>
    <row r="836" spans="1:6" s="33" customFormat="1" ht="15">
      <c r="A836" s="158"/>
      <c r="B836" s="148"/>
      <c r="C836" s="111"/>
      <c r="D836" s="111"/>
      <c r="E836" s="32"/>
      <c r="F836"/>
    </row>
    <row r="837" spans="1:6" s="33" customFormat="1" ht="15">
      <c r="A837" s="158"/>
      <c r="B837" s="148"/>
      <c r="C837" s="111"/>
      <c r="D837" s="111"/>
      <c r="E837" s="32"/>
      <c r="F837"/>
    </row>
    <row r="838" spans="1:6" s="33" customFormat="1" ht="15">
      <c r="A838" s="158"/>
      <c r="B838" s="148"/>
      <c r="C838" s="111"/>
      <c r="D838" s="111"/>
      <c r="E838" s="32"/>
      <c r="F838"/>
    </row>
    <row r="839" spans="1:6" s="33" customFormat="1" ht="15">
      <c r="A839" s="158"/>
      <c r="B839" s="148"/>
      <c r="C839" s="111"/>
      <c r="D839" s="111"/>
      <c r="E839" s="32"/>
      <c r="F839"/>
    </row>
    <row r="840" spans="1:6" s="33" customFormat="1" ht="15">
      <c r="A840" s="158"/>
      <c r="B840" s="148"/>
      <c r="C840" s="111"/>
      <c r="D840" s="111"/>
      <c r="E840" s="32"/>
      <c r="F840"/>
    </row>
    <row r="841" spans="1:6" s="33" customFormat="1" ht="15">
      <c r="A841" s="158"/>
      <c r="B841" s="148"/>
      <c r="C841" s="111"/>
      <c r="D841" s="111"/>
      <c r="E841" s="32"/>
      <c r="F841"/>
    </row>
    <row r="842" spans="1:6" s="33" customFormat="1" ht="15">
      <c r="A842" s="158"/>
      <c r="B842" s="148"/>
      <c r="C842" s="111"/>
      <c r="D842" s="111"/>
      <c r="E842" s="32"/>
      <c r="F842"/>
    </row>
    <row r="843" spans="1:6" s="33" customFormat="1" ht="15">
      <c r="A843" s="158"/>
      <c r="B843" s="148"/>
      <c r="C843" s="111"/>
      <c r="D843" s="111"/>
      <c r="E843" s="32"/>
      <c r="F843"/>
    </row>
    <row r="844" spans="1:6" s="33" customFormat="1" ht="15">
      <c r="A844" s="158"/>
      <c r="B844" s="148"/>
      <c r="C844" s="111"/>
      <c r="D844" s="111"/>
      <c r="E844" s="32"/>
      <c r="F844"/>
    </row>
    <row r="845" spans="1:6" s="33" customFormat="1" ht="15">
      <c r="A845" s="158"/>
      <c r="B845" s="148"/>
      <c r="C845" s="111"/>
      <c r="D845" s="111"/>
      <c r="E845" s="32"/>
      <c r="F845"/>
    </row>
    <row r="846" spans="1:6" s="33" customFormat="1" ht="15">
      <c r="A846" s="158"/>
      <c r="B846" s="148"/>
      <c r="C846" s="111"/>
      <c r="D846" s="111"/>
      <c r="E846" s="32"/>
      <c r="F846"/>
    </row>
    <row r="847" spans="1:6" s="33" customFormat="1" ht="15">
      <c r="A847" s="158"/>
      <c r="B847" s="148"/>
      <c r="C847" s="111"/>
      <c r="D847" s="111"/>
      <c r="E847" s="32"/>
      <c r="F847"/>
    </row>
    <row r="848" spans="1:6" s="33" customFormat="1" ht="15">
      <c r="A848" s="158"/>
      <c r="B848" s="148"/>
      <c r="C848" s="111"/>
      <c r="D848" s="111"/>
      <c r="E848" s="32"/>
      <c r="F848"/>
    </row>
    <row r="849" spans="1:6" s="33" customFormat="1" ht="15">
      <c r="A849" s="158"/>
      <c r="B849" s="148"/>
      <c r="C849" s="111"/>
      <c r="D849" s="111"/>
      <c r="E849" s="32"/>
      <c r="F849"/>
    </row>
    <row r="850" spans="1:6" s="33" customFormat="1" ht="15">
      <c r="A850" s="158"/>
      <c r="B850" s="148"/>
      <c r="C850" s="111"/>
      <c r="D850" s="111"/>
      <c r="E850" s="32"/>
      <c r="F850"/>
    </row>
    <row r="851" spans="1:6" s="33" customFormat="1" ht="15">
      <c r="A851" s="158"/>
      <c r="B851" s="148"/>
      <c r="C851" s="111"/>
      <c r="D851" s="111"/>
      <c r="E851" s="32"/>
      <c r="F851"/>
    </row>
    <row r="852" spans="1:6" s="33" customFormat="1" ht="15">
      <c r="A852" s="158"/>
      <c r="B852" s="148"/>
      <c r="C852" s="111"/>
      <c r="D852" s="111"/>
      <c r="E852" s="32"/>
      <c r="F852"/>
    </row>
    <row r="853" spans="1:6" s="33" customFormat="1" ht="15">
      <c r="A853" s="158"/>
      <c r="B853" s="148"/>
      <c r="C853" s="111"/>
      <c r="D853" s="111"/>
      <c r="E853" s="32"/>
      <c r="F853"/>
    </row>
    <row r="854" spans="1:6" s="33" customFormat="1" ht="15">
      <c r="A854" s="158"/>
      <c r="B854" s="148"/>
      <c r="C854" s="111"/>
      <c r="D854" s="111"/>
      <c r="E854" s="32"/>
      <c r="F854"/>
    </row>
    <row r="855" spans="1:6" s="33" customFormat="1" ht="15">
      <c r="A855" s="158"/>
      <c r="B855" s="148"/>
      <c r="C855" s="111"/>
      <c r="D855" s="111"/>
      <c r="E855" s="32"/>
      <c r="F855"/>
    </row>
    <row r="856" spans="1:6" s="33" customFormat="1" ht="15">
      <c r="A856" s="158"/>
      <c r="B856" s="148"/>
      <c r="C856" s="111"/>
      <c r="D856" s="111"/>
      <c r="E856" s="32"/>
      <c r="F856"/>
    </row>
    <row r="857" spans="1:6" s="33" customFormat="1" ht="15">
      <c r="A857" s="158"/>
      <c r="B857" s="148"/>
      <c r="C857" s="111"/>
      <c r="D857" s="111"/>
      <c r="E857" s="32"/>
      <c r="F857"/>
    </row>
    <row r="858" spans="1:6" s="33" customFormat="1" ht="15">
      <c r="A858" s="158"/>
      <c r="B858" s="148"/>
      <c r="C858" s="111"/>
      <c r="D858" s="111"/>
      <c r="E858" s="32"/>
      <c r="F858"/>
    </row>
    <row r="859" spans="1:6" s="33" customFormat="1" ht="15">
      <c r="A859" s="158"/>
      <c r="B859" s="148"/>
      <c r="C859" s="111"/>
      <c r="D859" s="111"/>
      <c r="E859" s="32"/>
      <c r="F859"/>
    </row>
    <row r="860" spans="1:6" s="33" customFormat="1" ht="15">
      <c r="A860" s="158"/>
      <c r="B860" s="148"/>
      <c r="C860" s="111"/>
      <c r="D860" s="111"/>
      <c r="E860" s="32"/>
      <c r="F860"/>
    </row>
    <row r="861" spans="1:6" s="33" customFormat="1" ht="15">
      <c r="A861" s="158"/>
      <c r="B861" s="148"/>
      <c r="C861" s="111"/>
      <c r="D861" s="111"/>
      <c r="E861" s="32"/>
      <c r="F861"/>
    </row>
    <row r="862" spans="1:6" s="33" customFormat="1" ht="15">
      <c r="A862" s="158"/>
      <c r="B862" s="148"/>
      <c r="C862" s="111"/>
      <c r="D862" s="111"/>
      <c r="E862" s="32"/>
      <c r="F862"/>
    </row>
    <row r="863" spans="1:6" s="33" customFormat="1" ht="15">
      <c r="A863" s="158"/>
      <c r="B863" s="148"/>
      <c r="C863" s="111"/>
      <c r="D863" s="111"/>
      <c r="E863" s="32"/>
      <c r="F863"/>
    </row>
    <row r="864" spans="1:6" s="33" customFormat="1" ht="15">
      <c r="A864" s="158"/>
      <c r="B864" s="148"/>
      <c r="C864" s="111"/>
      <c r="D864" s="111"/>
      <c r="E864" s="32"/>
      <c r="F864"/>
    </row>
    <row r="865" spans="1:6" s="33" customFormat="1" ht="15">
      <c r="A865" s="158"/>
      <c r="B865" s="148"/>
      <c r="C865" s="111"/>
      <c r="D865" s="111"/>
      <c r="E865" s="32"/>
      <c r="F865"/>
    </row>
    <row r="866" spans="1:6" s="33" customFormat="1" ht="15">
      <c r="A866" s="158"/>
      <c r="B866" s="148"/>
      <c r="C866" s="111"/>
      <c r="D866" s="111"/>
      <c r="E866" s="32"/>
      <c r="F866"/>
    </row>
    <row r="867" spans="1:6" s="33" customFormat="1" ht="15">
      <c r="A867" s="158"/>
      <c r="B867" s="148"/>
      <c r="C867" s="111"/>
      <c r="D867" s="111"/>
      <c r="E867" s="32"/>
      <c r="F867"/>
    </row>
    <row r="868" spans="1:6" s="33" customFormat="1" ht="15">
      <c r="A868" s="158"/>
      <c r="B868" s="148"/>
      <c r="C868" s="111"/>
      <c r="D868" s="111"/>
      <c r="E868" s="32"/>
      <c r="F868"/>
    </row>
    <row r="869" spans="1:6" s="33" customFormat="1" ht="15">
      <c r="A869" s="158"/>
      <c r="B869" s="148"/>
      <c r="C869" s="111"/>
      <c r="D869" s="111"/>
      <c r="E869" s="32"/>
      <c r="F869"/>
    </row>
    <row r="870" spans="1:6" s="33" customFormat="1" ht="15">
      <c r="A870" s="158"/>
      <c r="B870" s="148"/>
      <c r="C870" s="111"/>
      <c r="D870" s="111"/>
      <c r="E870" s="32"/>
      <c r="F870"/>
    </row>
    <row r="871" spans="1:6" s="33" customFormat="1" ht="15">
      <c r="A871" s="158"/>
      <c r="B871" s="148"/>
      <c r="C871" s="111"/>
      <c r="D871" s="111"/>
      <c r="E871" s="32"/>
      <c r="F871"/>
    </row>
    <row r="872" spans="1:6" s="33" customFormat="1" ht="15">
      <c r="A872" s="158"/>
      <c r="B872" s="148"/>
      <c r="C872" s="111"/>
      <c r="D872" s="111"/>
      <c r="E872" s="32"/>
      <c r="F872"/>
    </row>
    <row r="873" spans="1:6" s="33" customFormat="1" ht="15">
      <c r="A873" s="158"/>
      <c r="B873" s="148"/>
      <c r="C873" s="111"/>
      <c r="D873" s="111"/>
      <c r="E873" s="32"/>
      <c r="F873"/>
    </row>
    <row r="874" spans="1:6" s="33" customFormat="1" ht="15">
      <c r="A874" s="158"/>
      <c r="B874" s="148"/>
      <c r="C874" s="111"/>
      <c r="D874" s="111"/>
      <c r="E874" s="32"/>
      <c r="F874"/>
    </row>
    <row r="875" spans="1:6" s="33" customFormat="1" ht="15">
      <c r="A875" s="158"/>
      <c r="B875" s="148"/>
      <c r="C875" s="111"/>
      <c r="D875" s="111"/>
      <c r="E875" s="32"/>
      <c r="F875"/>
    </row>
    <row r="876" spans="1:6" s="33" customFormat="1" ht="15">
      <c r="A876" s="158"/>
      <c r="B876" s="148"/>
      <c r="C876" s="111"/>
      <c r="D876" s="111"/>
      <c r="E876" s="32"/>
      <c r="F876"/>
    </row>
    <row r="877" spans="1:6" s="33" customFormat="1" ht="15">
      <c r="A877" s="158"/>
      <c r="B877" s="148"/>
      <c r="C877" s="111"/>
      <c r="D877" s="111"/>
      <c r="E877" s="32"/>
      <c r="F877"/>
    </row>
    <row r="878" spans="1:6" s="33" customFormat="1" ht="15">
      <c r="A878" s="158"/>
      <c r="B878" s="148"/>
      <c r="C878" s="111"/>
      <c r="D878" s="111"/>
      <c r="E878" s="32"/>
      <c r="F878"/>
    </row>
    <row r="879" spans="1:6" s="33" customFormat="1" ht="15">
      <c r="A879" s="158"/>
      <c r="B879" s="148"/>
      <c r="C879" s="111"/>
      <c r="D879" s="111"/>
      <c r="E879" s="32"/>
      <c r="F879"/>
    </row>
    <row r="880" spans="1:6" s="33" customFormat="1" ht="15">
      <c r="A880" s="158"/>
      <c r="B880" s="148"/>
      <c r="C880" s="111"/>
      <c r="D880" s="111"/>
      <c r="E880" s="32"/>
      <c r="F880"/>
    </row>
    <row r="881" spans="1:6" s="33" customFormat="1" ht="15">
      <c r="A881" s="158"/>
      <c r="B881" s="148"/>
      <c r="C881" s="111"/>
      <c r="D881" s="111"/>
      <c r="E881" s="32"/>
      <c r="F881"/>
    </row>
    <row r="882" spans="1:6" s="33" customFormat="1" ht="15">
      <c r="A882" s="158"/>
      <c r="B882" s="148"/>
      <c r="C882" s="111"/>
      <c r="D882" s="111"/>
      <c r="E882" s="32"/>
      <c r="F882"/>
    </row>
    <row r="883" spans="1:6" s="33" customFormat="1" ht="15">
      <c r="A883" s="158"/>
      <c r="B883" s="148"/>
      <c r="C883" s="111"/>
      <c r="D883" s="111"/>
      <c r="E883" s="32"/>
      <c r="F883"/>
    </row>
    <row r="884" spans="1:6" s="33" customFormat="1" ht="15">
      <c r="A884" s="158"/>
      <c r="B884" s="148"/>
      <c r="C884" s="111"/>
      <c r="D884" s="111"/>
      <c r="E884" s="32"/>
      <c r="F884"/>
    </row>
    <row r="885" spans="1:6" s="33" customFormat="1" ht="15">
      <c r="A885" s="158"/>
      <c r="B885" s="148"/>
      <c r="C885" s="111"/>
      <c r="D885" s="111"/>
      <c r="E885" s="32"/>
      <c r="F885"/>
    </row>
    <row r="886" spans="1:6" s="33" customFormat="1" ht="15">
      <c r="A886" s="158"/>
      <c r="B886" s="148"/>
      <c r="C886" s="111"/>
      <c r="D886" s="111"/>
      <c r="E886" s="32"/>
      <c r="F886"/>
    </row>
    <row r="887" spans="1:6" s="33" customFormat="1" ht="15">
      <c r="A887" s="158"/>
      <c r="B887" s="148"/>
      <c r="C887" s="111"/>
      <c r="D887" s="111"/>
      <c r="E887" s="32"/>
      <c r="F887"/>
    </row>
    <row r="888" spans="1:6" s="33" customFormat="1" ht="15">
      <c r="A888" s="158"/>
      <c r="B888" s="148"/>
      <c r="C888" s="111"/>
      <c r="D888" s="111"/>
      <c r="E888" s="32"/>
      <c r="F888"/>
    </row>
    <row r="889" spans="1:6" s="33" customFormat="1" ht="15">
      <c r="A889" s="158"/>
      <c r="B889" s="148"/>
      <c r="C889" s="111"/>
      <c r="D889" s="111"/>
      <c r="E889" s="32"/>
      <c r="F889"/>
    </row>
    <row r="890" spans="1:6" s="33" customFormat="1" ht="15">
      <c r="A890" s="158"/>
      <c r="B890" s="148"/>
      <c r="C890" s="111"/>
      <c r="D890" s="111"/>
      <c r="E890" s="32"/>
      <c r="F890"/>
    </row>
    <row r="891" spans="1:6" s="33" customFormat="1" ht="15">
      <c r="A891" s="158"/>
      <c r="B891" s="148"/>
      <c r="C891" s="111"/>
      <c r="D891" s="111"/>
      <c r="E891" s="32"/>
      <c r="F891"/>
    </row>
    <row r="892" spans="1:6" s="33" customFormat="1" ht="15">
      <c r="A892" s="158"/>
      <c r="B892" s="148"/>
      <c r="C892" s="111"/>
      <c r="D892" s="111"/>
      <c r="E892" s="32"/>
      <c r="F892"/>
    </row>
    <row r="893" spans="1:6" s="33" customFormat="1" ht="15">
      <c r="A893" s="158"/>
      <c r="B893" s="148"/>
      <c r="C893" s="111"/>
      <c r="D893" s="111"/>
      <c r="E893" s="32"/>
      <c r="F893"/>
    </row>
    <row r="894" spans="1:6" s="33" customFormat="1" ht="15">
      <c r="A894" s="158"/>
      <c r="B894" s="148"/>
      <c r="C894" s="111"/>
      <c r="D894" s="111"/>
      <c r="E894" s="32"/>
      <c r="F894"/>
    </row>
    <row r="895" spans="1:6" s="33" customFormat="1" ht="15">
      <c r="A895" s="158"/>
      <c r="B895" s="148"/>
      <c r="C895" s="111"/>
      <c r="D895" s="111"/>
      <c r="E895" s="32"/>
      <c r="F895"/>
    </row>
    <row r="896" spans="1:6" s="33" customFormat="1" ht="15">
      <c r="A896" s="158"/>
      <c r="B896" s="148"/>
      <c r="C896" s="111"/>
      <c r="D896" s="111"/>
      <c r="E896" s="32"/>
      <c r="F896"/>
    </row>
    <row r="897" spans="1:6" s="33" customFormat="1" ht="15">
      <c r="A897" s="158"/>
      <c r="B897" s="148"/>
      <c r="C897" s="111"/>
      <c r="D897" s="111"/>
      <c r="E897" s="32"/>
      <c r="F897"/>
    </row>
    <row r="898" spans="1:6" s="33" customFormat="1" ht="15">
      <c r="A898" s="158"/>
      <c r="B898" s="148"/>
      <c r="C898" s="111"/>
      <c r="D898" s="111"/>
      <c r="E898" s="32"/>
      <c r="F898"/>
    </row>
    <row r="899" spans="1:6" s="33" customFormat="1" ht="15">
      <c r="A899" s="158"/>
      <c r="B899" s="148"/>
      <c r="C899" s="111"/>
      <c r="D899" s="111"/>
      <c r="E899" s="32"/>
      <c r="F899"/>
    </row>
    <row r="900" spans="1:6" s="33" customFormat="1" ht="15">
      <c r="A900" s="158"/>
      <c r="B900" s="148"/>
      <c r="C900" s="111"/>
      <c r="D900" s="111"/>
      <c r="E900" s="32"/>
      <c r="F900"/>
    </row>
    <row r="901" spans="1:6" s="33" customFormat="1" ht="15">
      <c r="A901" s="158"/>
      <c r="B901" s="148"/>
      <c r="C901" s="111"/>
      <c r="D901" s="111"/>
      <c r="E901" s="32"/>
      <c r="F901"/>
    </row>
    <row r="902" spans="1:6" s="33" customFormat="1" ht="15">
      <c r="A902" s="158"/>
      <c r="B902" s="148"/>
      <c r="C902" s="111"/>
      <c r="D902" s="111"/>
      <c r="E902" s="32"/>
      <c r="F902"/>
    </row>
    <row r="903" spans="1:6" s="33" customFormat="1" ht="15">
      <c r="A903" s="158"/>
      <c r="B903" s="148"/>
      <c r="C903" s="111"/>
      <c r="D903" s="111"/>
      <c r="E903" s="32"/>
      <c r="F903"/>
    </row>
    <row r="904" spans="1:6" s="33" customFormat="1" ht="15">
      <c r="A904" s="158"/>
      <c r="B904" s="148"/>
      <c r="C904" s="111"/>
      <c r="D904" s="111"/>
      <c r="E904" s="32"/>
      <c r="F904"/>
    </row>
    <row r="905" spans="1:6" s="33" customFormat="1" ht="15">
      <c r="A905" s="158"/>
      <c r="B905" s="148"/>
      <c r="C905" s="111"/>
      <c r="D905" s="111"/>
      <c r="E905" s="32"/>
      <c r="F905"/>
    </row>
    <row r="906" spans="1:6" s="33" customFormat="1" ht="15">
      <c r="A906" s="158"/>
      <c r="B906" s="148"/>
      <c r="C906" s="111"/>
      <c r="D906" s="111"/>
      <c r="E906" s="32"/>
      <c r="F906"/>
    </row>
    <row r="907" spans="1:6" s="33" customFormat="1" ht="15">
      <c r="A907" s="158"/>
      <c r="B907" s="148"/>
      <c r="C907" s="111"/>
      <c r="D907" s="111"/>
      <c r="E907" s="32"/>
      <c r="F907"/>
    </row>
    <row r="908" spans="1:6" s="33" customFormat="1" ht="15">
      <c r="A908" s="158"/>
      <c r="B908" s="148"/>
      <c r="C908" s="111"/>
      <c r="D908" s="111"/>
      <c r="E908" s="32"/>
      <c r="F908"/>
    </row>
    <row r="909" spans="1:6" s="33" customFormat="1" ht="15">
      <c r="A909" s="158"/>
      <c r="B909" s="148"/>
      <c r="C909" s="111"/>
      <c r="D909" s="111"/>
      <c r="E909" s="32"/>
      <c r="F909"/>
    </row>
    <row r="910" spans="1:6" s="33" customFormat="1" ht="15">
      <c r="A910" s="158"/>
      <c r="B910" s="148"/>
      <c r="C910" s="111"/>
      <c r="D910" s="111"/>
      <c r="E910" s="32"/>
      <c r="F910"/>
    </row>
    <row r="911" spans="1:6" s="33" customFormat="1" ht="15">
      <c r="A911" s="158"/>
      <c r="B911" s="148"/>
      <c r="C911" s="111"/>
      <c r="D911" s="111"/>
      <c r="E911" s="32"/>
      <c r="F911"/>
    </row>
    <row r="912" spans="1:6" s="33" customFormat="1" ht="15">
      <c r="A912" s="158"/>
      <c r="B912" s="148"/>
      <c r="C912" s="111"/>
      <c r="D912" s="111"/>
      <c r="E912" s="32"/>
      <c r="F912"/>
    </row>
    <row r="913" spans="1:6" s="33" customFormat="1" ht="15">
      <c r="A913" s="158"/>
      <c r="B913" s="148"/>
      <c r="C913" s="111"/>
      <c r="D913" s="111"/>
      <c r="E913" s="32"/>
      <c r="F913"/>
    </row>
    <row r="914" spans="1:6" s="33" customFormat="1" ht="15">
      <c r="A914" s="158"/>
      <c r="B914" s="148"/>
      <c r="C914" s="111"/>
      <c r="D914" s="111"/>
      <c r="E914" s="32"/>
      <c r="F914"/>
    </row>
    <row r="915" spans="1:6" s="33" customFormat="1" ht="15">
      <c r="A915" s="158"/>
      <c r="B915" s="148"/>
      <c r="C915" s="111"/>
      <c r="D915" s="111"/>
      <c r="E915" s="32"/>
      <c r="F915"/>
    </row>
    <row r="916" spans="1:6" s="33" customFormat="1" ht="15">
      <c r="A916" s="158"/>
      <c r="B916" s="148"/>
      <c r="C916" s="111"/>
      <c r="D916" s="111"/>
      <c r="E916" s="32"/>
      <c r="F916"/>
    </row>
    <row r="917" spans="1:6" s="33" customFormat="1" ht="15">
      <c r="A917" s="158"/>
      <c r="B917" s="148"/>
      <c r="C917" s="111"/>
      <c r="D917" s="111"/>
      <c r="E917" s="32"/>
      <c r="F917"/>
    </row>
    <row r="918" spans="1:6" s="33" customFormat="1" ht="15">
      <c r="A918" s="158"/>
      <c r="B918" s="148"/>
      <c r="C918" s="111"/>
      <c r="D918" s="111"/>
      <c r="E918" s="32"/>
      <c r="F918"/>
    </row>
    <row r="919" spans="1:6" s="33" customFormat="1" ht="15">
      <c r="A919" s="158"/>
      <c r="B919" s="148"/>
      <c r="C919" s="111"/>
      <c r="D919" s="111"/>
      <c r="E919" s="32"/>
      <c r="F919"/>
    </row>
    <row r="920" spans="1:6" s="33" customFormat="1" ht="15">
      <c r="A920" s="158"/>
      <c r="B920" s="148"/>
      <c r="C920" s="111"/>
      <c r="D920" s="111"/>
      <c r="E920" s="32"/>
      <c r="F920"/>
    </row>
    <row r="921" spans="1:6" s="33" customFormat="1" ht="15">
      <c r="A921" s="158"/>
      <c r="B921" s="148"/>
      <c r="C921" s="111"/>
      <c r="D921" s="111"/>
      <c r="E921" s="32"/>
      <c r="F921"/>
    </row>
    <row r="922" spans="1:6" s="33" customFormat="1" ht="15">
      <c r="A922" s="158"/>
      <c r="B922" s="148"/>
      <c r="C922" s="111"/>
      <c r="D922" s="111"/>
      <c r="E922" s="32"/>
      <c r="F922"/>
    </row>
    <row r="923" spans="1:6" s="33" customFormat="1" ht="15">
      <c r="A923" s="158"/>
      <c r="B923" s="148"/>
      <c r="C923" s="111"/>
      <c r="D923" s="111"/>
      <c r="E923" s="32"/>
      <c r="F923"/>
    </row>
    <row r="924" spans="1:6" s="33" customFormat="1" ht="15">
      <c r="A924" s="158"/>
      <c r="B924" s="148"/>
      <c r="C924" s="111"/>
      <c r="D924" s="111"/>
      <c r="E924" s="32"/>
      <c r="F924"/>
    </row>
    <row r="925" spans="1:6" s="33" customFormat="1" ht="15">
      <c r="A925" s="158"/>
      <c r="B925" s="148"/>
      <c r="C925" s="111"/>
      <c r="D925" s="111"/>
      <c r="E925" s="32"/>
      <c r="F925"/>
    </row>
    <row r="926" spans="1:6" s="33" customFormat="1" ht="15">
      <c r="A926" s="158"/>
      <c r="B926" s="148"/>
      <c r="C926" s="111"/>
      <c r="D926" s="111"/>
      <c r="E926" s="32"/>
      <c r="F926"/>
    </row>
    <row r="927" spans="1:6" s="33" customFormat="1" ht="15">
      <c r="A927" s="158"/>
      <c r="B927" s="148"/>
      <c r="C927" s="111"/>
      <c r="D927" s="111"/>
      <c r="E927" s="32"/>
      <c r="F927"/>
    </row>
    <row r="928" spans="1:6" s="33" customFormat="1" ht="15">
      <c r="A928" s="158"/>
      <c r="B928" s="148"/>
      <c r="C928" s="111"/>
      <c r="D928" s="111"/>
      <c r="E928" s="32"/>
      <c r="F928"/>
    </row>
    <row r="929" spans="1:6" s="33" customFormat="1" ht="15">
      <c r="A929" s="158"/>
      <c r="B929" s="148"/>
      <c r="C929" s="111"/>
      <c r="D929" s="111"/>
      <c r="E929" s="32"/>
      <c r="F929"/>
    </row>
    <row r="930" spans="1:6" s="33" customFormat="1" ht="15">
      <c r="A930" s="158"/>
      <c r="B930" s="148"/>
      <c r="C930" s="111"/>
      <c r="D930" s="111"/>
      <c r="E930" s="32"/>
      <c r="F930"/>
    </row>
    <row r="931" spans="1:6" s="33" customFormat="1" ht="15">
      <c r="A931" s="158"/>
      <c r="B931" s="148"/>
      <c r="C931" s="111"/>
      <c r="D931" s="111"/>
      <c r="E931" s="32"/>
      <c r="F931"/>
    </row>
    <row r="932" spans="1:6" s="33" customFormat="1" ht="15">
      <c r="A932" s="158"/>
      <c r="B932" s="148"/>
      <c r="C932" s="111"/>
      <c r="D932" s="111"/>
      <c r="E932" s="32"/>
      <c r="F932"/>
    </row>
    <row r="933" spans="1:6" s="33" customFormat="1" ht="15">
      <c r="A933" s="158"/>
      <c r="B933" s="148"/>
      <c r="C933" s="111"/>
      <c r="D933" s="111"/>
      <c r="E933" s="32"/>
      <c r="F933"/>
    </row>
    <row r="934" spans="1:6" s="33" customFormat="1" ht="15">
      <c r="A934" s="158"/>
      <c r="B934" s="148"/>
      <c r="C934" s="111"/>
      <c r="D934" s="111"/>
      <c r="E934" s="32"/>
      <c r="F934"/>
    </row>
    <row r="935" spans="1:6" s="33" customFormat="1" ht="15">
      <c r="A935" s="158"/>
      <c r="B935" s="148"/>
      <c r="C935" s="111"/>
      <c r="D935" s="111"/>
      <c r="E935" s="32"/>
      <c r="F935"/>
    </row>
    <row r="936" spans="1:6" s="33" customFormat="1" ht="15">
      <c r="A936" s="158"/>
      <c r="B936" s="148"/>
      <c r="C936" s="111"/>
      <c r="D936" s="111"/>
      <c r="E936" s="32"/>
      <c r="F936"/>
    </row>
    <row r="937" spans="1:6" s="33" customFormat="1" ht="15">
      <c r="A937" s="158"/>
      <c r="B937" s="148"/>
      <c r="C937" s="111"/>
      <c r="D937" s="111"/>
      <c r="E937" s="32"/>
      <c r="F937"/>
    </row>
    <row r="938" spans="1:6" s="33" customFormat="1" ht="15">
      <c r="A938" s="158"/>
      <c r="B938" s="148"/>
      <c r="C938" s="111"/>
      <c r="D938" s="111"/>
      <c r="E938" s="32"/>
      <c r="F938"/>
    </row>
    <row r="939" spans="1:6" s="33" customFormat="1" ht="15">
      <c r="A939" s="158"/>
      <c r="B939" s="148"/>
      <c r="C939" s="111"/>
      <c r="D939" s="111"/>
      <c r="E939" s="32"/>
      <c r="F939"/>
    </row>
    <row r="940" spans="1:6" s="33" customFormat="1" ht="15">
      <c r="A940" s="158"/>
      <c r="B940" s="148"/>
      <c r="C940" s="111"/>
      <c r="D940" s="111"/>
      <c r="E940" s="32"/>
      <c r="F940"/>
    </row>
    <row r="941" spans="1:6" s="33" customFormat="1" ht="15">
      <c r="A941" s="158"/>
      <c r="B941" s="148"/>
      <c r="C941" s="111"/>
      <c r="D941" s="111"/>
      <c r="E941" s="32"/>
      <c r="F941"/>
    </row>
    <row r="942" spans="1:6" s="33" customFormat="1" ht="15">
      <c r="A942" s="158"/>
      <c r="B942" s="148"/>
      <c r="C942" s="111"/>
      <c r="D942" s="111"/>
      <c r="E942" s="32"/>
      <c r="F942"/>
    </row>
    <row r="943" spans="1:6" s="33" customFormat="1" ht="15">
      <c r="A943" s="158"/>
      <c r="B943" s="148"/>
      <c r="C943" s="111"/>
      <c r="D943" s="111"/>
      <c r="E943" s="32"/>
      <c r="F943"/>
    </row>
    <row r="944" spans="1:6" s="33" customFormat="1" ht="15">
      <c r="A944" s="158"/>
      <c r="B944" s="148"/>
      <c r="C944" s="111"/>
      <c r="D944" s="111"/>
      <c r="E944" s="32"/>
      <c r="F944"/>
    </row>
    <row r="945" spans="1:6" s="33" customFormat="1" ht="15">
      <c r="A945" s="158"/>
      <c r="B945" s="148"/>
      <c r="C945" s="111"/>
      <c r="D945" s="111"/>
      <c r="E945" s="32"/>
      <c r="F945"/>
    </row>
    <row r="946" spans="1:6" s="33" customFormat="1" ht="15">
      <c r="A946" s="158"/>
      <c r="B946" s="148"/>
      <c r="C946" s="111"/>
      <c r="D946" s="111"/>
      <c r="E946" s="32"/>
      <c r="F946"/>
    </row>
    <row r="947" spans="1:6" s="33" customFormat="1" ht="15">
      <c r="A947" s="158"/>
      <c r="B947" s="148"/>
      <c r="C947" s="111"/>
      <c r="D947" s="111"/>
      <c r="E947" s="32"/>
      <c r="F947"/>
    </row>
    <row r="948" spans="1:6" s="33" customFormat="1" ht="15">
      <c r="A948" s="158"/>
      <c r="B948" s="148"/>
      <c r="C948" s="111"/>
      <c r="D948" s="111"/>
      <c r="E948" s="32"/>
      <c r="F948"/>
    </row>
    <row r="949" spans="1:6" s="33" customFormat="1" ht="15">
      <c r="A949" s="158"/>
      <c r="B949" s="148"/>
      <c r="C949" s="111"/>
      <c r="D949" s="111"/>
      <c r="E949" s="32"/>
      <c r="F949"/>
    </row>
    <row r="950" spans="1:6" s="33" customFormat="1" ht="15">
      <c r="A950" s="158"/>
      <c r="B950" s="148"/>
      <c r="C950" s="111"/>
      <c r="D950" s="111"/>
      <c r="E950" s="32"/>
      <c r="F950"/>
    </row>
    <row r="951" spans="1:6" s="33" customFormat="1" ht="15">
      <c r="A951" s="158"/>
      <c r="B951" s="148"/>
      <c r="C951" s="111"/>
      <c r="D951" s="111"/>
      <c r="E951" s="32"/>
      <c r="F951"/>
    </row>
    <row r="952" spans="1:6" s="33" customFormat="1" ht="15">
      <c r="A952" s="158"/>
      <c r="B952" s="148"/>
      <c r="C952" s="111"/>
      <c r="D952" s="111"/>
      <c r="E952" s="32"/>
      <c r="F952"/>
    </row>
    <row r="953" spans="1:6" s="33" customFormat="1" ht="15">
      <c r="A953" s="158"/>
      <c r="B953" s="148"/>
      <c r="C953" s="111"/>
      <c r="D953" s="111"/>
      <c r="E953" s="32"/>
      <c r="F953"/>
    </row>
    <row r="954" spans="1:6" s="33" customFormat="1" ht="15">
      <c r="A954" s="158"/>
      <c r="B954" s="148"/>
      <c r="C954" s="111"/>
      <c r="D954" s="111"/>
      <c r="E954" s="32"/>
      <c r="F954"/>
    </row>
    <row r="955" spans="1:6" s="33" customFormat="1" ht="15">
      <c r="A955" s="158"/>
      <c r="B955" s="148"/>
      <c r="C955" s="111"/>
      <c r="D955" s="111"/>
      <c r="E955" s="32"/>
      <c r="F955"/>
    </row>
    <row r="956" spans="1:6" s="33" customFormat="1" ht="15">
      <c r="A956" s="158"/>
      <c r="B956" s="148"/>
      <c r="C956" s="111"/>
      <c r="D956" s="111"/>
      <c r="E956" s="32"/>
      <c r="F956"/>
    </row>
    <row r="957" spans="1:6" s="33" customFormat="1" ht="15">
      <c r="A957" s="158"/>
      <c r="B957" s="148"/>
      <c r="C957" s="111"/>
      <c r="D957" s="111"/>
      <c r="E957" s="32"/>
      <c r="F957"/>
    </row>
    <row r="958" spans="1:6" s="33" customFormat="1" ht="15">
      <c r="A958" s="158"/>
      <c r="B958" s="148"/>
      <c r="C958" s="111"/>
      <c r="D958" s="111"/>
      <c r="E958" s="32"/>
      <c r="F958"/>
    </row>
    <row r="959" spans="1:6" s="33" customFormat="1" ht="15">
      <c r="A959" s="158"/>
      <c r="B959" s="148"/>
      <c r="C959" s="111"/>
      <c r="D959" s="111"/>
      <c r="E959" s="32"/>
      <c r="F959"/>
    </row>
    <row r="960" spans="1:6" s="33" customFormat="1" ht="15">
      <c r="A960" s="158"/>
      <c r="B960" s="148"/>
      <c r="C960" s="111"/>
      <c r="D960" s="111"/>
      <c r="E960" s="32"/>
      <c r="F960"/>
    </row>
    <row r="961" spans="1:6" s="33" customFormat="1" ht="15">
      <c r="A961" s="158"/>
      <c r="B961" s="148"/>
      <c r="C961" s="111"/>
      <c r="D961" s="111"/>
      <c r="E961" s="32"/>
      <c r="F961"/>
    </row>
    <row r="962" spans="1:6" s="33" customFormat="1" ht="15">
      <c r="A962" s="158"/>
      <c r="B962" s="148"/>
      <c r="C962" s="111"/>
      <c r="D962" s="111"/>
      <c r="E962" s="32"/>
      <c r="F962"/>
    </row>
    <row r="963" spans="1:6" s="33" customFormat="1" ht="15">
      <c r="A963" s="158"/>
      <c r="B963" s="148"/>
      <c r="C963" s="111"/>
      <c r="D963" s="111"/>
      <c r="E963" s="32"/>
      <c r="F963"/>
    </row>
    <row r="964" spans="1:6" s="33" customFormat="1" ht="15">
      <c r="A964" s="158"/>
      <c r="B964" s="148"/>
      <c r="C964" s="111"/>
      <c r="D964" s="111"/>
      <c r="E964" s="32"/>
      <c r="F964"/>
    </row>
    <row r="965" spans="1:6" s="33" customFormat="1" ht="15">
      <c r="A965" s="158"/>
      <c r="B965" s="148"/>
      <c r="C965" s="111"/>
      <c r="D965" s="111"/>
      <c r="E965" s="32"/>
      <c r="F965"/>
    </row>
    <row r="966" spans="1:6" s="33" customFormat="1" ht="15">
      <c r="A966" s="158"/>
      <c r="B966" s="148"/>
      <c r="C966" s="111"/>
      <c r="D966" s="111"/>
      <c r="E966" s="32"/>
      <c r="F966"/>
    </row>
    <row r="967" spans="1:6" s="33" customFormat="1" ht="15">
      <c r="A967" s="158"/>
      <c r="B967" s="148"/>
      <c r="C967" s="111"/>
      <c r="D967" s="111"/>
      <c r="E967" s="32"/>
      <c r="F967"/>
    </row>
    <row r="968" spans="1:6" s="33" customFormat="1" ht="15">
      <c r="A968" s="158"/>
      <c r="B968" s="148"/>
      <c r="C968" s="111"/>
      <c r="D968" s="111"/>
      <c r="E968" s="32"/>
      <c r="F968"/>
    </row>
    <row r="969" spans="1:6" s="33" customFormat="1" ht="15">
      <c r="A969" s="158"/>
      <c r="B969" s="148"/>
      <c r="C969" s="111"/>
      <c r="D969" s="111"/>
      <c r="E969" s="32"/>
      <c r="F969"/>
    </row>
    <row r="970" spans="1:6" s="33" customFormat="1" ht="15">
      <c r="A970" s="158"/>
      <c r="B970" s="148"/>
      <c r="C970" s="111"/>
      <c r="D970" s="111"/>
      <c r="E970" s="32"/>
      <c r="F970"/>
    </row>
    <row r="971" spans="1:6" s="33" customFormat="1" ht="15">
      <c r="A971" s="158"/>
      <c r="B971" s="148"/>
      <c r="C971" s="111"/>
      <c r="D971" s="111"/>
      <c r="E971" s="32"/>
      <c r="F971"/>
    </row>
    <row r="972" spans="1:6" s="33" customFormat="1" ht="15">
      <c r="A972" s="158"/>
      <c r="B972" s="148"/>
      <c r="C972" s="111"/>
      <c r="D972" s="111"/>
      <c r="E972" s="32"/>
      <c r="F972"/>
    </row>
    <row r="973" spans="1:6" s="33" customFormat="1" ht="15">
      <c r="A973" s="158"/>
      <c r="B973" s="148"/>
      <c r="C973" s="111"/>
      <c r="D973" s="111"/>
      <c r="E973" s="32"/>
      <c r="F973"/>
    </row>
    <row r="974" spans="1:6" s="33" customFormat="1" ht="15">
      <c r="A974" s="158"/>
      <c r="B974" s="148"/>
      <c r="C974" s="111"/>
      <c r="D974" s="111"/>
      <c r="E974" s="32"/>
      <c r="F974"/>
    </row>
    <row r="975" spans="1:6" s="33" customFormat="1" ht="15">
      <c r="A975" s="158"/>
      <c r="B975" s="148"/>
      <c r="C975" s="111"/>
      <c r="D975" s="111"/>
      <c r="E975" s="32"/>
      <c r="F975"/>
    </row>
    <row r="976" spans="1:6" s="33" customFormat="1" ht="15">
      <c r="A976" s="158"/>
      <c r="B976" s="148"/>
      <c r="C976" s="111"/>
      <c r="D976" s="111"/>
      <c r="E976" s="32"/>
      <c r="F976"/>
    </row>
    <row r="977" spans="1:6" s="33" customFormat="1" ht="15">
      <c r="A977" s="158"/>
      <c r="B977" s="148"/>
      <c r="C977" s="111"/>
      <c r="D977" s="111"/>
      <c r="E977" s="32"/>
      <c r="F977"/>
    </row>
    <row r="978" spans="1:6" s="33" customFormat="1" ht="15">
      <c r="A978" s="158"/>
      <c r="B978" s="148"/>
      <c r="C978" s="111"/>
      <c r="D978" s="111"/>
      <c r="E978" s="32"/>
      <c r="F978"/>
    </row>
    <row r="979" spans="1:6" s="33" customFormat="1" ht="15">
      <c r="A979" s="158"/>
      <c r="B979" s="148"/>
      <c r="C979" s="111"/>
      <c r="D979" s="111"/>
      <c r="E979" s="32"/>
      <c r="F979"/>
    </row>
    <row r="980" spans="1:6" s="33" customFormat="1" ht="15">
      <c r="A980" s="158"/>
      <c r="B980" s="148"/>
      <c r="C980" s="111"/>
      <c r="D980" s="111"/>
      <c r="E980" s="32"/>
      <c r="F980"/>
    </row>
    <row r="981" spans="1:6" s="33" customFormat="1" ht="15">
      <c r="A981" s="158"/>
      <c r="B981" s="148"/>
      <c r="C981" s="111"/>
      <c r="D981" s="111"/>
      <c r="E981" s="32"/>
      <c r="F981"/>
    </row>
    <row r="982" spans="1:6" s="33" customFormat="1" ht="15">
      <c r="A982" s="158"/>
      <c r="B982" s="148"/>
      <c r="C982" s="111"/>
      <c r="D982" s="111"/>
      <c r="E982" s="32"/>
      <c r="F982"/>
    </row>
    <row r="983" spans="1:6" s="33" customFormat="1" ht="15">
      <c r="A983" s="158"/>
      <c r="B983" s="148"/>
      <c r="C983" s="111"/>
      <c r="D983" s="111"/>
      <c r="E983" s="32"/>
      <c r="F983"/>
    </row>
    <row r="984" spans="1:6" s="33" customFormat="1" ht="15">
      <c r="A984" s="158"/>
      <c r="B984" s="148"/>
      <c r="C984" s="111"/>
      <c r="D984" s="111"/>
      <c r="E984" s="32"/>
      <c r="F984"/>
    </row>
    <row r="985" spans="1:6" s="33" customFormat="1" ht="15">
      <c r="A985" s="158"/>
      <c r="B985" s="148"/>
      <c r="C985" s="111"/>
      <c r="D985" s="111"/>
      <c r="E985" s="32"/>
      <c r="F985"/>
    </row>
    <row r="986" spans="1:6" s="33" customFormat="1" ht="15">
      <c r="A986" s="158"/>
      <c r="B986" s="148"/>
      <c r="C986" s="111"/>
      <c r="D986" s="111"/>
      <c r="E986" s="32"/>
      <c r="F986"/>
    </row>
    <row r="987" spans="1:6" s="33" customFormat="1" ht="15">
      <c r="A987" s="158"/>
      <c r="B987" s="148"/>
      <c r="C987" s="111"/>
      <c r="D987" s="111"/>
      <c r="E987" s="32"/>
      <c r="F987"/>
    </row>
    <row r="988" spans="1:6" s="33" customFormat="1" ht="15">
      <c r="A988" s="158"/>
      <c r="B988" s="148"/>
      <c r="C988" s="111"/>
      <c r="D988" s="111"/>
      <c r="E988" s="32"/>
      <c r="F988"/>
    </row>
    <row r="989" spans="1:6" s="33" customFormat="1" ht="15">
      <c r="A989" s="158"/>
      <c r="B989" s="148"/>
      <c r="C989" s="111"/>
      <c r="D989" s="111"/>
      <c r="E989" s="32"/>
      <c r="F989"/>
    </row>
    <row r="990" spans="1:6" s="33" customFormat="1" ht="15">
      <c r="A990" s="158"/>
      <c r="B990" s="148"/>
      <c r="C990" s="111"/>
      <c r="D990" s="111"/>
      <c r="E990" s="32"/>
      <c r="F990"/>
    </row>
    <row r="991" spans="1:6" s="33" customFormat="1" ht="15">
      <c r="A991" s="158"/>
      <c r="B991" s="148"/>
      <c r="C991" s="111"/>
      <c r="D991" s="111"/>
      <c r="E991" s="32"/>
      <c r="F991"/>
    </row>
    <row r="992" spans="1:6" s="33" customFormat="1" ht="15">
      <c r="A992" s="158"/>
      <c r="B992" s="148"/>
      <c r="C992" s="111"/>
      <c r="D992" s="111"/>
      <c r="E992" s="32"/>
      <c r="F992"/>
    </row>
    <row r="993" spans="1:6" s="33" customFormat="1" ht="15">
      <c r="A993" s="158"/>
      <c r="B993" s="148"/>
      <c r="C993" s="111"/>
      <c r="D993" s="111"/>
      <c r="E993" s="32"/>
      <c r="F993"/>
    </row>
    <row r="994" spans="1:6" s="33" customFormat="1" ht="15">
      <c r="A994" s="158"/>
      <c r="B994" s="148"/>
      <c r="C994" s="111"/>
      <c r="D994" s="111"/>
      <c r="E994" s="32"/>
      <c r="F994"/>
    </row>
    <row r="995" spans="1:6" s="33" customFormat="1" ht="15">
      <c r="A995" s="158"/>
      <c r="B995" s="148"/>
      <c r="C995" s="111"/>
      <c r="D995" s="111"/>
      <c r="E995" s="32"/>
      <c r="F995"/>
    </row>
    <row r="996" spans="1:6" s="33" customFormat="1" ht="15">
      <c r="A996" s="158"/>
      <c r="B996" s="148"/>
      <c r="C996" s="111"/>
      <c r="D996" s="111"/>
      <c r="E996" s="32"/>
      <c r="F996"/>
    </row>
    <row r="997" spans="1:6" s="33" customFormat="1" ht="15">
      <c r="A997" s="158"/>
      <c r="B997" s="148"/>
      <c r="C997" s="111"/>
      <c r="D997" s="111"/>
      <c r="E997" s="32"/>
      <c r="F997"/>
    </row>
    <row r="998" spans="1:6" s="33" customFormat="1" ht="15">
      <c r="A998" s="158"/>
      <c r="B998" s="148"/>
      <c r="C998" s="111"/>
      <c r="D998" s="111"/>
      <c r="E998" s="32"/>
      <c r="F998"/>
    </row>
    <row r="999" spans="1:6" s="33" customFormat="1" ht="15">
      <c r="A999" s="158"/>
      <c r="B999" s="148"/>
      <c r="C999" s="111"/>
      <c r="D999" s="111"/>
      <c r="E999" s="32"/>
      <c r="F999"/>
    </row>
    <row r="1000" spans="1:6" s="33" customFormat="1" ht="15">
      <c r="A1000" s="158"/>
      <c r="B1000" s="148"/>
      <c r="C1000" s="111"/>
      <c r="D1000" s="111"/>
      <c r="E1000" s="32"/>
      <c r="F1000"/>
    </row>
    <row r="1001" spans="1:6" ht="13.4" customHeight="1" thickBot="1">
      <c r="A1001" s="159"/>
      <c r="B1001" s="671" t="str">
        <f ca="1">OFFSET(L!$C$1,MATCH("General"&amp;"Cpy",L!$A:$A,0)-1,SL,,)</f>
        <v>© 2021 Responsible Minerals Initiative. All rights reserved.</v>
      </c>
      <c r="C1001" s="671"/>
      <c r="D1001" s="671"/>
      <c r="E1001" s="31"/>
    </row>
    <row r="1002" spans="1:6" ht="14"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pane ySplit="4" topLeftCell="A5" activePane="bottomLeft" state="frozen"/>
      <selection activeCell="A4" sqref="A4"/>
      <selection pane="bottomLeft" activeCell="A5" sqref="A5"/>
    </sheetView>
  </sheetViews>
  <sheetFormatPr defaultColWidth="8.84375" defaultRowHeight="13.5"/>
  <cols>
    <col min="1" max="1" width="9.15234375" style="224" bestFit="1" customWidth="1"/>
    <col min="2" max="2" width="42.84375" style="224" customWidth="1"/>
    <col min="3" max="3" width="63.84375" style="224" customWidth="1"/>
    <col min="4" max="4" width="25.61328125" style="224" customWidth="1"/>
    <col min="5" max="5" width="12.61328125" style="224" customWidth="1"/>
    <col min="6" max="6" width="12.61328125" style="225" customWidth="1"/>
    <col min="7" max="7" width="15.3828125" style="224" customWidth="1"/>
    <col min="8" max="8" width="23.84375" style="224" customWidth="1"/>
    <col min="9" max="9" width="28.15234375" style="224" customWidth="1"/>
    <col min="10" max="10" width="48.23046875" style="224" hidden="1" customWidth="1"/>
    <col min="11" max="11" width="49.765625" style="224" hidden="1" customWidth="1"/>
    <col min="12" max="13" width="49.765625" style="224" customWidth="1"/>
    <col min="14" max="16384" width="8.84375" style="224"/>
  </cols>
  <sheetData>
    <row r="1" spans="1:16" ht="168.65" customHeight="1">
      <c r="A1" s="672"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672"/>
      <c r="C1" s="672"/>
      <c r="D1" s="672"/>
      <c r="E1" s="672"/>
      <c r="F1" s="672"/>
      <c r="G1" s="672"/>
    </row>
    <row r="2" spans="1:16">
      <c r="A2" s="673"/>
      <c r="B2" s="673"/>
      <c r="C2" s="673"/>
      <c r="D2" s="673"/>
      <c r="E2" s="673"/>
      <c r="F2" s="673"/>
      <c r="G2" s="673"/>
      <c r="H2" s="673"/>
      <c r="I2" s="673"/>
    </row>
    <row r="3" spans="1:16">
      <c r="A3" s="673"/>
      <c r="B3" s="673"/>
      <c r="C3" s="673"/>
      <c r="D3" s="673"/>
      <c r="E3" s="673"/>
      <c r="F3" s="673"/>
      <c r="G3" s="673"/>
      <c r="H3" s="673"/>
      <c r="I3" s="673"/>
    </row>
    <row r="4" spans="1:16" s="227" customFormat="1" ht="54">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4"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4:J312 J356:J380 J488:J530 J315:J353 J383:J485 J533:J608 J5:J291">
    <cfRule type="cellIs" dxfId="8" priority="25" stopIfTrue="1" operator="equal">
      <formula>"Yes"</formula>
    </cfRule>
  </conditionalFormatting>
  <conditionalFormatting sqref="K5">
    <cfRule type="cellIs" dxfId="7" priority="9"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defaultColWidth="8.84375" defaultRowHeight="13.5"/>
  <cols>
    <col min="1" max="1" width="14.61328125" style="288" customWidth="1"/>
    <col min="2" max="2" width="14" style="288" customWidth="1"/>
    <col min="3" max="3" width="6.15234375" style="288" customWidth="1"/>
    <col min="4" max="4" width="56.23046875" style="288" customWidth="1"/>
    <col min="5" max="5" width="53.765625" style="283" customWidth="1"/>
    <col min="6" max="6" width="54.15234375" style="288" customWidth="1"/>
    <col min="7" max="7" width="68.23046875" style="291" customWidth="1"/>
    <col min="8" max="8" width="49.23046875" style="288" customWidth="1"/>
    <col min="9" max="9" width="51.61328125" style="288" customWidth="1"/>
    <col min="10" max="10" width="50.23046875" style="288" customWidth="1"/>
    <col min="11" max="11" width="51.84375" style="252" customWidth="1"/>
    <col min="12" max="12" width="66.84375" style="318" customWidth="1"/>
    <col min="13" max="13" width="46.15234375" style="185" customWidth="1"/>
    <col min="14" max="15" width="8.84375" style="185" customWidth="1"/>
    <col min="16" max="16384" width="8.8437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1">
      <c r="A2" s="288" t="str">
        <f>B2&amp;C2</f>
        <v>InstructionsA1</v>
      </c>
      <c r="B2" s="288" t="s">
        <v>532</v>
      </c>
      <c r="C2" s="288" t="s">
        <v>631</v>
      </c>
      <c r="D2" s="288" t="s">
        <v>13372</v>
      </c>
      <c r="E2" s="288" t="s">
        <v>14340</v>
      </c>
      <c r="F2" s="337" t="s">
        <v>14438</v>
      </c>
      <c r="G2" s="291" t="s">
        <v>15457</v>
      </c>
      <c r="H2" s="288" t="s">
        <v>14686</v>
      </c>
      <c r="I2" s="288" t="s">
        <v>14743</v>
      </c>
      <c r="J2" s="288" t="s">
        <v>13686</v>
      </c>
      <c r="K2" s="282" t="s">
        <v>13502</v>
      </c>
      <c r="L2" s="294" t="s">
        <v>14859</v>
      </c>
      <c r="M2" s="288" t="s">
        <v>14912</v>
      </c>
    </row>
    <row r="3" spans="1:13">
      <c r="A3" s="288" t="str">
        <f t="shared" ref="A3" si="0">B3&amp;C3</f>
        <v>InstructionsA2</v>
      </c>
      <c r="B3" s="288" t="s">
        <v>532</v>
      </c>
      <c r="C3" s="288" t="s">
        <v>632</v>
      </c>
      <c r="D3" s="288" t="s">
        <v>854</v>
      </c>
      <c r="E3" s="254" t="s">
        <v>13515</v>
      </c>
      <c r="F3" s="337" t="s">
        <v>14439</v>
      </c>
      <c r="G3" s="291" t="s">
        <v>1041</v>
      </c>
      <c r="H3" s="288" t="s">
        <v>854</v>
      </c>
      <c r="I3" s="288" t="s">
        <v>1042</v>
      </c>
      <c r="J3" s="288" t="s">
        <v>1043</v>
      </c>
      <c r="K3" s="282" t="s">
        <v>398</v>
      </c>
      <c r="L3" s="294" t="s">
        <v>1174</v>
      </c>
      <c r="M3" s="288" t="s">
        <v>14913</v>
      </c>
    </row>
    <row r="4" spans="1:13" ht="337.5">
      <c r="A4" s="288" t="str">
        <f t="shared" ref="A4:A27" si="1">B4&amp;C4</f>
        <v>InstructionsA3</v>
      </c>
      <c r="B4" s="288" t="s">
        <v>532</v>
      </c>
      <c r="C4" s="288" t="s">
        <v>633</v>
      </c>
      <c r="D4" s="288" t="s">
        <v>13500</v>
      </c>
      <c r="E4" s="320" t="s">
        <v>14341</v>
      </c>
      <c r="F4" s="337"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7" t="s">
        <v>15284</v>
      </c>
      <c r="G5" s="291" t="s">
        <v>15458</v>
      </c>
      <c r="H5" s="288" t="s">
        <v>14688</v>
      </c>
      <c r="I5" s="288" t="s">
        <v>14745</v>
      </c>
      <c r="J5" s="288" t="s">
        <v>15105</v>
      </c>
      <c r="K5" s="288" t="s">
        <v>14801</v>
      </c>
      <c r="L5" s="288" t="s">
        <v>14861</v>
      </c>
      <c r="M5" s="288" t="s">
        <v>14915</v>
      </c>
    </row>
    <row r="6" spans="1:13" ht="40.5">
      <c r="A6" s="288" t="str">
        <f t="shared" si="1"/>
        <v>InstructionsA6</v>
      </c>
      <c r="B6" s="288" t="s">
        <v>532</v>
      </c>
      <c r="C6" s="288" t="s">
        <v>635</v>
      </c>
      <c r="D6" s="288" t="s">
        <v>410</v>
      </c>
      <c r="E6" s="254" t="s">
        <v>14343</v>
      </c>
      <c r="F6" s="337" t="s">
        <v>14441</v>
      </c>
      <c r="G6" s="291" t="s">
        <v>14634</v>
      </c>
      <c r="H6" s="288" t="s">
        <v>317</v>
      </c>
      <c r="I6" s="288" t="s">
        <v>281</v>
      </c>
      <c r="J6" s="288" t="s">
        <v>1329</v>
      </c>
      <c r="K6" s="282" t="s">
        <v>14802</v>
      </c>
      <c r="L6" s="294" t="s">
        <v>14862</v>
      </c>
      <c r="M6" s="288" t="s">
        <v>14916</v>
      </c>
    </row>
    <row r="7" spans="1:13" ht="27">
      <c r="A7" s="288" t="str">
        <f t="shared" si="1"/>
        <v>InstructionsA7</v>
      </c>
      <c r="B7" s="288" t="s">
        <v>532</v>
      </c>
      <c r="C7" s="288" t="s">
        <v>636</v>
      </c>
      <c r="D7" s="288" t="s">
        <v>2391</v>
      </c>
      <c r="E7" s="254" t="s">
        <v>13516</v>
      </c>
      <c r="F7" s="337"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7" t="s">
        <v>14443</v>
      </c>
      <c r="G8" s="291" t="s">
        <v>2490</v>
      </c>
      <c r="H8" s="288" t="s">
        <v>2493</v>
      </c>
      <c r="I8" s="288" t="s">
        <v>2494</v>
      </c>
      <c r="J8" s="288" t="s">
        <v>2499</v>
      </c>
      <c r="K8" s="282" t="s">
        <v>2500</v>
      </c>
      <c r="L8" s="294" t="s">
        <v>2505</v>
      </c>
      <c r="M8" s="288" t="s">
        <v>2506</v>
      </c>
    </row>
    <row r="9" spans="1:13" ht="409.5">
      <c r="A9" s="288" t="str">
        <f t="shared" si="1"/>
        <v>InstructionsA9</v>
      </c>
      <c r="B9" s="288" t="s">
        <v>532</v>
      </c>
      <c r="C9" s="288" t="s">
        <v>1177</v>
      </c>
      <c r="D9" s="288" t="s">
        <v>13717</v>
      </c>
      <c r="E9" s="319" t="s">
        <v>14345</v>
      </c>
      <c r="F9" s="338" t="s">
        <v>14444</v>
      </c>
      <c r="G9" s="341" t="s">
        <v>15459</v>
      </c>
      <c r="H9" s="290" t="s">
        <v>14689</v>
      </c>
      <c r="I9" s="290" t="s">
        <v>14746</v>
      </c>
      <c r="J9" s="290" t="s">
        <v>1440</v>
      </c>
      <c r="K9" s="284" t="s">
        <v>14803</v>
      </c>
      <c r="L9" s="295" t="s">
        <v>14863</v>
      </c>
      <c r="M9" s="288" t="s">
        <v>14918</v>
      </c>
    </row>
    <row r="10" spans="1:13" ht="40.5">
      <c r="A10" s="288" t="str">
        <f t="shared" si="1"/>
        <v>InstructionsA10</v>
      </c>
      <c r="B10" s="288" t="s">
        <v>532</v>
      </c>
      <c r="C10" s="288" t="s">
        <v>1178</v>
      </c>
      <c r="D10" s="288" t="s">
        <v>418</v>
      </c>
      <c r="E10" s="254" t="s">
        <v>13517</v>
      </c>
      <c r="F10" s="337" t="s">
        <v>14445</v>
      </c>
      <c r="G10" s="291" t="s">
        <v>824</v>
      </c>
      <c r="H10" s="288" t="s">
        <v>318</v>
      </c>
      <c r="I10" s="288" t="s">
        <v>283</v>
      </c>
      <c r="J10" s="288" t="s">
        <v>1330</v>
      </c>
      <c r="K10" s="249" t="s">
        <v>400</v>
      </c>
      <c r="L10" s="294" t="s">
        <v>1250</v>
      </c>
      <c r="M10" s="288" t="s">
        <v>14919</v>
      </c>
    </row>
    <row r="11" spans="1:13" ht="40.5">
      <c r="A11" s="288" t="str">
        <f t="shared" si="1"/>
        <v>InstructionsA11</v>
      </c>
      <c r="B11" s="288" t="s">
        <v>532</v>
      </c>
      <c r="C11" s="288" t="s">
        <v>1179</v>
      </c>
      <c r="D11" s="288" t="s">
        <v>419</v>
      </c>
      <c r="E11" s="254" t="s">
        <v>13518</v>
      </c>
      <c r="F11" s="337" t="s">
        <v>14446</v>
      </c>
      <c r="G11" s="291" t="s">
        <v>351</v>
      </c>
      <c r="H11" s="288" t="s">
        <v>425</v>
      </c>
      <c r="I11" s="288" t="s">
        <v>284</v>
      </c>
      <c r="J11" s="288" t="s">
        <v>1331</v>
      </c>
      <c r="K11" s="249" t="s">
        <v>401</v>
      </c>
      <c r="L11" s="294" t="s">
        <v>6</v>
      </c>
      <c r="M11" s="288" t="s">
        <v>14920</v>
      </c>
    </row>
    <row r="12" spans="1:13" ht="40.5">
      <c r="A12" s="288" t="str">
        <f t="shared" si="1"/>
        <v>InstructionsA12</v>
      </c>
      <c r="B12" s="288" t="s">
        <v>532</v>
      </c>
      <c r="C12" s="288" t="s">
        <v>1180</v>
      </c>
      <c r="D12" s="288" t="s">
        <v>420</v>
      </c>
      <c r="E12" s="254" t="s">
        <v>13519</v>
      </c>
      <c r="F12" s="337" t="s">
        <v>14447</v>
      </c>
      <c r="G12" s="291" t="s">
        <v>352</v>
      </c>
      <c r="H12" s="288" t="s">
        <v>426</v>
      </c>
      <c r="I12" s="288" t="s">
        <v>285</v>
      </c>
      <c r="J12" s="288" t="s">
        <v>1332</v>
      </c>
      <c r="K12" s="249" t="s">
        <v>123</v>
      </c>
      <c r="L12" s="294" t="s">
        <v>7</v>
      </c>
      <c r="M12" s="288" t="s">
        <v>14921</v>
      </c>
    </row>
    <row r="13" spans="1:13" ht="40.5">
      <c r="A13" s="288" t="str">
        <f t="shared" si="1"/>
        <v>InstructionsA13</v>
      </c>
      <c r="B13" s="288" t="s">
        <v>532</v>
      </c>
      <c r="C13" s="288" t="s">
        <v>1181</v>
      </c>
      <c r="D13" s="288" t="s">
        <v>411</v>
      </c>
      <c r="E13" s="254" t="s">
        <v>13520</v>
      </c>
      <c r="F13" s="337" t="s">
        <v>14448</v>
      </c>
      <c r="G13" s="291" t="s">
        <v>353</v>
      </c>
      <c r="H13" s="288" t="s">
        <v>427</v>
      </c>
      <c r="I13" s="288" t="s">
        <v>286</v>
      </c>
      <c r="J13" s="288" t="s">
        <v>1333</v>
      </c>
      <c r="K13" s="249" t="s">
        <v>122</v>
      </c>
      <c r="L13" s="294" t="s">
        <v>8</v>
      </c>
      <c r="M13" s="288" t="s">
        <v>14922</v>
      </c>
    </row>
    <row r="14" spans="1:13" ht="81">
      <c r="A14" s="288" t="str">
        <f t="shared" si="1"/>
        <v>InstructionsA14</v>
      </c>
      <c r="B14" s="288" t="s">
        <v>532</v>
      </c>
      <c r="C14" s="288" t="s">
        <v>1182</v>
      </c>
      <c r="D14" s="288" t="s">
        <v>412</v>
      </c>
      <c r="E14" s="254" t="s">
        <v>13521</v>
      </c>
      <c r="F14" s="337" t="s">
        <v>14449</v>
      </c>
      <c r="G14" s="291" t="s">
        <v>354</v>
      </c>
      <c r="H14" s="288" t="s">
        <v>428</v>
      </c>
      <c r="I14" s="288" t="s">
        <v>287</v>
      </c>
      <c r="J14" s="288" t="s">
        <v>1362</v>
      </c>
      <c r="K14" s="249" t="s">
        <v>121</v>
      </c>
      <c r="L14" s="294" t="s">
        <v>9</v>
      </c>
      <c r="M14" s="288" t="s">
        <v>14923</v>
      </c>
    </row>
    <row r="15" spans="1:13" ht="27">
      <c r="A15" s="288" t="str">
        <f t="shared" si="1"/>
        <v>InstructionsA15</v>
      </c>
      <c r="B15" s="288" t="s">
        <v>532</v>
      </c>
      <c r="C15" s="288" t="s">
        <v>414</v>
      </c>
      <c r="D15" s="288" t="s">
        <v>413</v>
      </c>
      <c r="E15" s="254" t="s">
        <v>13522</v>
      </c>
      <c r="F15" s="337" t="s">
        <v>14450</v>
      </c>
      <c r="G15" s="291" t="s">
        <v>355</v>
      </c>
      <c r="H15" s="288" t="s">
        <v>429</v>
      </c>
      <c r="I15" s="288" t="s">
        <v>288</v>
      </c>
      <c r="J15" s="288" t="s">
        <v>1334</v>
      </c>
      <c r="K15" s="249" t="s">
        <v>120</v>
      </c>
      <c r="L15" s="294" t="s">
        <v>10</v>
      </c>
      <c r="M15" s="288" t="s">
        <v>14924</v>
      </c>
    </row>
    <row r="16" spans="1:13" ht="81">
      <c r="A16" s="288" t="str">
        <f t="shared" si="1"/>
        <v>InstructionsA16</v>
      </c>
      <c r="B16" s="288" t="s">
        <v>532</v>
      </c>
      <c r="C16" s="288" t="s">
        <v>1183</v>
      </c>
      <c r="D16" s="288" t="s">
        <v>13367</v>
      </c>
      <c r="E16" s="254" t="s">
        <v>14219</v>
      </c>
      <c r="F16" s="337" t="s">
        <v>14451</v>
      </c>
      <c r="G16" s="291" t="s">
        <v>15460</v>
      </c>
      <c r="H16" s="288" t="s">
        <v>430</v>
      </c>
      <c r="I16" s="288" t="s">
        <v>289</v>
      </c>
      <c r="J16" s="288" t="s">
        <v>1335</v>
      </c>
      <c r="K16" s="282" t="s">
        <v>402</v>
      </c>
      <c r="L16" s="294" t="s">
        <v>11</v>
      </c>
      <c r="M16" s="288" t="s">
        <v>14925</v>
      </c>
    </row>
    <row r="17" spans="1:13" ht="27">
      <c r="A17" s="288" t="str">
        <f t="shared" si="1"/>
        <v>InstructionsA17</v>
      </c>
      <c r="B17" s="288" t="s">
        <v>532</v>
      </c>
      <c r="C17" s="288" t="s">
        <v>1184</v>
      </c>
      <c r="D17" s="288" t="s">
        <v>415</v>
      </c>
      <c r="E17" s="254" t="s">
        <v>13523</v>
      </c>
      <c r="F17" s="337" t="s">
        <v>14452</v>
      </c>
      <c r="G17" s="291" t="s">
        <v>15461</v>
      </c>
      <c r="H17" s="288" t="s">
        <v>431</v>
      </c>
      <c r="I17" s="288" t="s">
        <v>290</v>
      </c>
      <c r="J17" s="288" t="s">
        <v>1336</v>
      </c>
      <c r="K17" s="282" t="s">
        <v>403</v>
      </c>
      <c r="L17" s="294" t="s">
        <v>12</v>
      </c>
      <c r="M17" s="288" t="s">
        <v>14926</v>
      </c>
    </row>
    <row r="18" spans="1:13" ht="67.5">
      <c r="A18" s="288" t="str">
        <f t="shared" si="1"/>
        <v>InstructionsA18</v>
      </c>
      <c r="B18" s="288" t="s">
        <v>532</v>
      </c>
      <c r="C18" s="288" t="s">
        <v>1185</v>
      </c>
      <c r="D18" s="288" t="s">
        <v>2205</v>
      </c>
      <c r="E18" s="254" t="s">
        <v>13524</v>
      </c>
      <c r="F18" s="337"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7" t="s">
        <v>14454</v>
      </c>
      <c r="G19" s="291" t="s">
        <v>15458</v>
      </c>
      <c r="H19" s="288" t="s">
        <v>14690</v>
      </c>
      <c r="I19" s="288" t="s">
        <v>14745</v>
      </c>
      <c r="J19" s="288" t="s">
        <v>15107</v>
      </c>
      <c r="K19" s="288" t="s">
        <v>14804</v>
      </c>
      <c r="L19" s="288" t="s">
        <v>14864</v>
      </c>
      <c r="M19" s="288" t="s">
        <v>14928</v>
      </c>
    </row>
    <row r="20" spans="1:13" ht="40.5">
      <c r="A20" s="288" t="str">
        <f t="shared" si="1"/>
        <v>InstructionsA20</v>
      </c>
      <c r="B20" s="288" t="s">
        <v>532</v>
      </c>
      <c r="C20" s="288" t="s">
        <v>1187</v>
      </c>
      <c r="D20" s="288" t="s">
        <v>421</v>
      </c>
      <c r="E20" s="254" t="s">
        <v>13525</v>
      </c>
      <c r="F20" s="337" t="s">
        <v>14455</v>
      </c>
      <c r="G20" s="291" t="s">
        <v>356</v>
      </c>
      <c r="H20" s="288" t="s">
        <v>432</v>
      </c>
      <c r="I20" s="288" t="s">
        <v>291</v>
      </c>
      <c r="J20" s="288" t="s">
        <v>1337</v>
      </c>
      <c r="K20" s="282" t="s">
        <v>404</v>
      </c>
      <c r="L20" s="294" t="s">
        <v>13</v>
      </c>
      <c r="M20" s="288" t="s">
        <v>14929</v>
      </c>
    </row>
    <row r="21" spans="1:13" ht="40.5">
      <c r="A21" s="288" t="str">
        <f t="shared" si="1"/>
        <v>InstructionsA21</v>
      </c>
      <c r="B21" s="288" t="s">
        <v>532</v>
      </c>
      <c r="C21" s="288" t="s">
        <v>1188</v>
      </c>
      <c r="D21" s="288" t="s">
        <v>422</v>
      </c>
      <c r="E21" s="254" t="s">
        <v>13526</v>
      </c>
      <c r="F21" s="337"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7" t="s">
        <v>15285</v>
      </c>
      <c r="G22" s="291" t="s">
        <v>14635</v>
      </c>
      <c r="H22" s="288" t="s">
        <v>14690</v>
      </c>
      <c r="I22" s="288" t="s">
        <v>14747</v>
      </c>
      <c r="J22" s="288" t="s">
        <v>15109</v>
      </c>
      <c r="K22" s="288" t="s">
        <v>14805</v>
      </c>
      <c r="L22" s="288" t="s">
        <v>14865</v>
      </c>
      <c r="M22" s="288" t="s">
        <v>14931</v>
      </c>
    </row>
    <row r="23" spans="1:13" ht="148.5">
      <c r="A23" s="288" t="str">
        <f t="shared" si="1"/>
        <v>InstructionsA24</v>
      </c>
      <c r="B23" s="288" t="s">
        <v>532</v>
      </c>
      <c r="C23" s="288" t="s">
        <v>1190</v>
      </c>
      <c r="D23" s="290" t="s">
        <v>15134</v>
      </c>
      <c r="E23" s="290" t="s">
        <v>14348</v>
      </c>
      <c r="F23" s="338" t="s">
        <v>14457</v>
      </c>
      <c r="G23" s="341" t="s">
        <v>15463</v>
      </c>
      <c r="H23" s="290" t="s">
        <v>14691</v>
      </c>
      <c r="I23" s="290" t="s">
        <v>14748</v>
      </c>
      <c r="J23" s="290" t="s">
        <v>15133</v>
      </c>
      <c r="K23" s="290" t="s">
        <v>14806</v>
      </c>
      <c r="L23" s="290" t="s">
        <v>14866</v>
      </c>
      <c r="M23" s="290" t="s">
        <v>14932</v>
      </c>
    </row>
    <row r="24" spans="1:13" ht="121.5">
      <c r="A24" s="288" t="str">
        <f t="shared" si="1"/>
        <v>InstructionsA25</v>
      </c>
      <c r="B24" s="288" t="s">
        <v>532</v>
      </c>
      <c r="C24" s="288" t="s">
        <v>1191</v>
      </c>
      <c r="D24" s="290" t="s">
        <v>15135</v>
      </c>
      <c r="E24" s="290" t="s">
        <v>14349</v>
      </c>
      <c r="F24" s="338" t="s">
        <v>15286</v>
      </c>
      <c r="G24" s="341" t="s">
        <v>14636</v>
      </c>
      <c r="H24" s="290" t="s">
        <v>14692</v>
      </c>
      <c r="I24" s="290" t="s">
        <v>14749</v>
      </c>
      <c r="J24" s="290" t="s">
        <v>15550</v>
      </c>
      <c r="K24" s="290" t="s">
        <v>14807</v>
      </c>
      <c r="L24" s="290" t="s">
        <v>14867</v>
      </c>
      <c r="M24" s="290" t="s">
        <v>14933</v>
      </c>
    </row>
    <row r="25" spans="1:13" ht="409.5">
      <c r="A25" s="288" t="str">
        <f t="shared" si="1"/>
        <v>InstructionsA26</v>
      </c>
      <c r="B25" s="288" t="s">
        <v>532</v>
      </c>
      <c r="C25" s="288" t="s">
        <v>1192</v>
      </c>
      <c r="D25" s="290" t="s">
        <v>12617</v>
      </c>
      <c r="E25" s="321" t="s">
        <v>14350</v>
      </c>
      <c r="F25" s="341" t="s">
        <v>15547</v>
      </c>
      <c r="G25" s="342" t="s">
        <v>14637</v>
      </c>
      <c r="H25" s="296" t="s">
        <v>14693</v>
      </c>
      <c r="I25" s="296" t="s">
        <v>14750</v>
      </c>
      <c r="J25" s="335" t="s">
        <v>15450</v>
      </c>
      <c r="K25" s="297" t="s">
        <v>14808</v>
      </c>
      <c r="L25" s="298" t="s">
        <v>15451</v>
      </c>
      <c r="M25" s="285" t="s">
        <v>14934</v>
      </c>
    </row>
    <row r="26" spans="1:13" ht="40.5">
      <c r="A26" s="288" t="str">
        <f t="shared" si="1"/>
        <v>InstructionsA27</v>
      </c>
      <c r="B26" s="288" t="s">
        <v>532</v>
      </c>
      <c r="C26" s="288" t="s">
        <v>416</v>
      </c>
      <c r="D26" s="288" t="s">
        <v>417</v>
      </c>
      <c r="E26" s="320" t="s">
        <v>13527</v>
      </c>
      <c r="F26" s="337" t="s">
        <v>14458</v>
      </c>
      <c r="G26" s="291" t="s">
        <v>13513</v>
      </c>
      <c r="H26" s="288" t="s">
        <v>434</v>
      </c>
      <c r="I26" s="288" t="s">
        <v>293</v>
      </c>
      <c r="J26" s="288" t="s">
        <v>1339</v>
      </c>
      <c r="K26" s="282" t="s">
        <v>406</v>
      </c>
      <c r="L26" s="294" t="s">
        <v>15</v>
      </c>
      <c r="M26" s="288" t="s">
        <v>14935</v>
      </c>
    </row>
    <row r="27" spans="1:13" ht="391.5">
      <c r="A27" s="288" t="str">
        <f t="shared" si="1"/>
        <v>InstructionsA28</v>
      </c>
      <c r="B27" s="288" t="s">
        <v>532</v>
      </c>
      <c r="C27" s="288" t="s">
        <v>993</v>
      </c>
      <c r="D27" s="290" t="s">
        <v>12630</v>
      </c>
      <c r="E27" s="321" t="s">
        <v>14351</v>
      </c>
      <c r="F27" s="332" t="s">
        <v>14459</v>
      </c>
      <c r="G27" s="343"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8" t="s">
        <v>14460</v>
      </c>
      <c r="G28" s="341"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8" t="s">
        <v>14461</v>
      </c>
      <c r="G29" s="341" t="s">
        <v>15464</v>
      </c>
      <c r="H29" s="290" t="s">
        <v>14696</v>
      </c>
      <c r="I29" s="290" t="s">
        <v>15245</v>
      </c>
      <c r="J29" s="290" t="s">
        <v>15551</v>
      </c>
      <c r="K29" s="290" t="s">
        <v>14811</v>
      </c>
      <c r="L29" s="290" t="s">
        <v>14870</v>
      </c>
      <c r="M29" s="290" t="s">
        <v>14938</v>
      </c>
    </row>
    <row r="30" spans="1:13" ht="229.5">
      <c r="A30" s="288" t="str">
        <f t="shared" si="3"/>
        <v>InstructionsA31</v>
      </c>
      <c r="B30" s="288" t="s">
        <v>532</v>
      </c>
      <c r="C30" s="288" t="s">
        <v>1195</v>
      </c>
      <c r="D30" s="290" t="s">
        <v>14225</v>
      </c>
      <c r="E30" s="319" t="s">
        <v>14354</v>
      </c>
      <c r="F30" s="338" t="s">
        <v>14462</v>
      </c>
      <c r="G30" s="341" t="s">
        <v>15465</v>
      </c>
      <c r="H30" s="290" t="s">
        <v>14697</v>
      </c>
      <c r="I30" s="290" t="s">
        <v>14752</v>
      </c>
      <c r="J30" s="290" t="s">
        <v>14226</v>
      </c>
      <c r="K30" s="284" t="s">
        <v>14812</v>
      </c>
      <c r="L30" s="299" t="s">
        <v>14871</v>
      </c>
      <c r="M30" s="290" t="s">
        <v>14939</v>
      </c>
    </row>
    <row r="31" spans="1:13" ht="255">
      <c r="A31" s="288" t="str">
        <f t="shared" si="3"/>
        <v>InstructionsA32</v>
      </c>
      <c r="B31" s="288" t="s">
        <v>532</v>
      </c>
      <c r="C31" s="288" t="s">
        <v>1196</v>
      </c>
      <c r="D31" s="290" t="s">
        <v>14227</v>
      </c>
      <c r="E31" s="321" t="s">
        <v>14355</v>
      </c>
      <c r="F31" s="336" t="s">
        <v>14463</v>
      </c>
      <c r="G31" s="344" t="s">
        <v>15466</v>
      </c>
      <c r="H31" s="296" t="s">
        <v>14698</v>
      </c>
      <c r="I31" s="285" t="s">
        <v>14753</v>
      </c>
      <c r="J31" s="285" t="s">
        <v>14228</v>
      </c>
      <c r="K31" s="297" t="s">
        <v>14813</v>
      </c>
      <c r="L31" s="298" t="s">
        <v>14872</v>
      </c>
      <c r="M31" s="285" t="s">
        <v>14940</v>
      </c>
    </row>
    <row r="32" spans="1:13" ht="116">
      <c r="A32" s="288" t="str">
        <f t="shared" si="3"/>
        <v>InstructionsA33</v>
      </c>
      <c r="B32" s="288" t="s">
        <v>532</v>
      </c>
      <c r="C32" s="288" t="s">
        <v>1197</v>
      </c>
      <c r="D32" s="290" t="s">
        <v>14229</v>
      </c>
      <c r="E32" s="255" t="s">
        <v>14356</v>
      </c>
      <c r="F32" s="336" t="s">
        <v>14464</v>
      </c>
      <c r="G32" s="344" t="s">
        <v>15467</v>
      </c>
      <c r="H32" s="296" t="s">
        <v>14230</v>
      </c>
      <c r="I32" s="285" t="s">
        <v>14231</v>
      </c>
      <c r="J32" s="285" t="s">
        <v>14232</v>
      </c>
      <c r="K32" s="297" t="s">
        <v>14233</v>
      </c>
      <c r="L32" s="298" t="s">
        <v>14873</v>
      </c>
      <c r="M32" s="285" t="s">
        <v>14234</v>
      </c>
    </row>
    <row r="33" spans="1:13" ht="116">
      <c r="A33" s="288" t="str">
        <f t="shared" si="3"/>
        <v>InstructionsA34</v>
      </c>
      <c r="B33" s="288" t="s">
        <v>532</v>
      </c>
      <c r="C33" s="288" t="s">
        <v>1198</v>
      </c>
      <c r="D33" s="290" t="s">
        <v>14235</v>
      </c>
      <c r="E33" s="321" t="s">
        <v>14236</v>
      </c>
      <c r="F33" s="336" t="s">
        <v>14465</v>
      </c>
      <c r="G33" s="344" t="s">
        <v>15468</v>
      </c>
      <c r="H33" s="296" t="s">
        <v>14237</v>
      </c>
      <c r="I33" s="285" t="s">
        <v>15455</v>
      </c>
      <c r="J33" s="285" t="s">
        <v>14238</v>
      </c>
      <c r="K33" s="297" t="s">
        <v>14239</v>
      </c>
      <c r="L33" s="298" t="s">
        <v>14240</v>
      </c>
      <c r="M33" s="285" t="s">
        <v>14241</v>
      </c>
    </row>
    <row r="34" spans="1:13" ht="40.5">
      <c r="A34" s="288" t="str">
        <f t="shared" si="3"/>
        <v>InstructionsA35</v>
      </c>
      <c r="B34" s="288" t="s">
        <v>532</v>
      </c>
      <c r="C34" s="288" t="s">
        <v>14220</v>
      </c>
      <c r="D34" s="288" t="s">
        <v>1029</v>
      </c>
      <c r="E34" s="254" t="s">
        <v>13528</v>
      </c>
      <c r="F34" s="337" t="s">
        <v>14466</v>
      </c>
      <c r="G34" s="291" t="s">
        <v>943</v>
      </c>
      <c r="H34" s="288" t="s">
        <v>944</v>
      </c>
      <c r="I34" s="288" t="s">
        <v>294</v>
      </c>
      <c r="J34" s="288" t="s">
        <v>1045</v>
      </c>
      <c r="K34" s="250" t="s">
        <v>407</v>
      </c>
      <c r="L34" s="294" t="s">
        <v>1251</v>
      </c>
      <c r="M34" s="288" t="s">
        <v>14941</v>
      </c>
    </row>
    <row r="35" spans="1:13" ht="58">
      <c r="A35" s="288" t="str">
        <f t="shared" si="3"/>
        <v>InstructionsA37</v>
      </c>
      <c r="B35" s="288" t="s">
        <v>532</v>
      </c>
      <c r="C35" s="288" t="s">
        <v>1199</v>
      </c>
      <c r="D35" s="288" t="s">
        <v>14222</v>
      </c>
      <c r="E35" s="255" t="s">
        <v>14357</v>
      </c>
      <c r="F35" s="336" t="s">
        <v>14467</v>
      </c>
      <c r="G35" s="345"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7" t="s">
        <v>15287</v>
      </c>
      <c r="G36" s="291" t="s">
        <v>14640</v>
      </c>
      <c r="H36" s="288" t="s">
        <v>14244</v>
      </c>
      <c r="I36" s="288" t="s">
        <v>14245</v>
      </c>
      <c r="J36" s="288" t="s">
        <v>15552</v>
      </c>
      <c r="K36" s="282" t="s">
        <v>14246</v>
      </c>
      <c r="L36" s="294" t="s">
        <v>14875</v>
      </c>
      <c r="M36" s="288" t="s">
        <v>14247</v>
      </c>
    </row>
    <row r="37" spans="1:13" ht="108">
      <c r="A37" s="288" t="str">
        <f t="shared" si="3"/>
        <v>InstructionsA39</v>
      </c>
      <c r="B37" s="288" t="s">
        <v>532</v>
      </c>
      <c r="C37" s="288" t="s">
        <v>1201</v>
      </c>
      <c r="D37" s="288" t="s">
        <v>15113</v>
      </c>
      <c r="E37" s="288" t="s">
        <v>14358</v>
      </c>
      <c r="F37" s="337" t="s">
        <v>14468</v>
      </c>
      <c r="G37" s="291" t="s">
        <v>15469</v>
      </c>
      <c r="H37" s="288" t="s">
        <v>14700</v>
      </c>
      <c r="I37" s="288" t="s">
        <v>14755</v>
      </c>
      <c r="J37" s="288" t="s">
        <v>15112</v>
      </c>
      <c r="K37" s="288" t="s">
        <v>14815</v>
      </c>
      <c r="L37" s="288" t="s">
        <v>14876</v>
      </c>
      <c r="M37" s="288" t="s">
        <v>14943</v>
      </c>
    </row>
    <row r="38" spans="1:13" ht="108">
      <c r="A38" s="288" t="str">
        <f t="shared" si="3"/>
        <v>InstructionsA40</v>
      </c>
      <c r="B38" s="288" t="s">
        <v>532</v>
      </c>
      <c r="C38" s="288" t="s">
        <v>423</v>
      </c>
      <c r="D38" s="288" t="s">
        <v>15115</v>
      </c>
      <c r="E38" s="288" t="s">
        <v>14359</v>
      </c>
      <c r="F38" s="337" t="s">
        <v>14469</v>
      </c>
      <c r="G38" s="291" t="s">
        <v>15470</v>
      </c>
      <c r="H38" s="288" t="s">
        <v>14701</v>
      </c>
      <c r="I38" s="288" t="s">
        <v>14755</v>
      </c>
      <c r="J38" s="288" t="s">
        <v>15114</v>
      </c>
      <c r="K38" s="288" t="s">
        <v>14816</v>
      </c>
      <c r="L38" s="288" t="s">
        <v>14877</v>
      </c>
      <c r="M38" s="288" t="s">
        <v>14943</v>
      </c>
    </row>
    <row r="39" spans="1:13" ht="101.5">
      <c r="A39" s="288" t="str">
        <f t="shared" si="3"/>
        <v>InstructionsA41</v>
      </c>
      <c r="B39" s="288" t="s">
        <v>532</v>
      </c>
      <c r="C39" s="288" t="s">
        <v>994</v>
      </c>
      <c r="D39" s="290" t="s">
        <v>14268</v>
      </c>
      <c r="E39" s="255" t="s">
        <v>14360</v>
      </c>
      <c r="F39" s="332" t="s">
        <v>14470</v>
      </c>
      <c r="G39" s="342" t="s">
        <v>15471</v>
      </c>
      <c r="H39" s="285" t="s">
        <v>14702</v>
      </c>
      <c r="I39" s="285" t="s">
        <v>14756</v>
      </c>
      <c r="J39" s="285" t="s">
        <v>15553</v>
      </c>
      <c r="K39" s="297" t="s">
        <v>14817</v>
      </c>
      <c r="L39" s="298" t="s">
        <v>14878</v>
      </c>
      <c r="M39" s="285" t="s">
        <v>14944</v>
      </c>
    </row>
    <row r="40" spans="1:13" ht="364.5">
      <c r="A40" s="288" t="str">
        <f t="shared" si="3"/>
        <v>InstructionsA42</v>
      </c>
      <c r="B40" s="288" t="s">
        <v>532</v>
      </c>
      <c r="C40" s="288" t="s">
        <v>1202</v>
      </c>
      <c r="D40" s="288" t="s">
        <v>15260</v>
      </c>
      <c r="E40" s="288" t="s">
        <v>14361</v>
      </c>
      <c r="F40" s="337" t="s">
        <v>15259</v>
      </c>
      <c r="G40" s="291" t="s">
        <v>15472</v>
      </c>
      <c r="H40" s="288" t="s">
        <v>15261</v>
      </c>
      <c r="I40" s="288" t="s">
        <v>15265</v>
      </c>
      <c r="J40" s="288" t="s">
        <v>15554</v>
      </c>
      <c r="K40" s="288" t="s">
        <v>15262</v>
      </c>
      <c r="L40" s="288" t="s">
        <v>15264</v>
      </c>
      <c r="M40" s="288" t="s">
        <v>15263</v>
      </c>
    </row>
    <row r="41" spans="1:13" ht="203">
      <c r="A41" s="288" t="str">
        <f t="shared" si="3"/>
        <v>InstructionsA43</v>
      </c>
      <c r="B41" s="288" t="s">
        <v>532</v>
      </c>
      <c r="C41" s="288" t="s">
        <v>1203</v>
      </c>
      <c r="D41" s="290" t="s">
        <v>14252</v>
      </c>
      <c r="E41" s="321" t="s">
        <v>14362</v>
      </c>
      <c r="F41" s="332" t="s">
        <v>14471</v>
      </c>
      <c r="G41" s="342" t="s">
        <v>15473</v>
      </c>
      <c r="H41" s="296" t="s">
        <v>14703</v>
      </c>
      <c r="I41" s="285" t="s">
        <v>14757</v>
      </c>
      <c r="J41" s="285" t="s">
        <v>14253</v>
      </c>
      <c r="K41" s="297" t="s">
        <v>14818</v>
      </c>
      <c r="L41" s="298" t="s">
        <v>14879</v>
      </c>
      <c r="M41" s="285" t="s">
        <v>14945</v>
      </c>
    </row>
    <row r="42" spans="1:13" ht="188.5">
      <c r="A42" s="288" t="str">
        <f t="shared" si="3"/>
        <v>InstructionsA44</v>
      </c>
      <c r="B42" s="288" t="s">
        <v>532</v>
      </c>
      <c r="C42" s="288" t="s">
        <v>1204</v>
      </c>
      <c r="D42" s="288" t="s">
        <v>14254</v>
      </c>
      <c r="E42" s="321" t="s">
        <v>14363</v>
      </c>
      <c r="F42" s="332" t="s">
        <v>14472</v>
      </c>
      <c r="G42" s="342" t="s">
        <v>14641</v>
      </c>
      <c r="H42" s="296" t="s">
        <v>14704</v>
      </c>
      <c r="I42" s="285" t="s">
        <v>14758</v>
      </c>
      <c r="J42" s="285" t="s">
        <v>14255</v>
      </c>
      <c r="K42" s="297" t="s">
        <v>14819</v>
      </c>
      <c r="L42" s="298" t="s">
        <v>14880</v>
      </c>
      <c r="M42" s="285" t="s">
        <v>14946</v>
      </c>
    </row>
    <row r="43" spans="1:13" ht="101.5">
      <c r="A43" s="288" t="str">
        <f t="shared" si="3"/>
        <v>InstructionsA45</v>
      </c>
      <c r="B43" s="288" t="s">
        <v>532</v>
      </c>
      <c r="C43" s="288" t="s">
        <v>1205</v>
      </c>
      <c r="D43" s="288" t="s">
        <v>14256</v>
      </c>
      <c r="E43" s="321" t="s">
        <v>14257</v>
      </c>
      <c r="F43" s="332" t="s">
        <v>14473</v>
      </c>
      <c r="G43" s="342"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7" t="s">
        <v>14474</v>
      </c>
      <c r="G44" s="291" t="s">
        <v>14643</v>
      </c>
      <c r="H44" s="288" t="s">
        <v>14706</v>
      </c>
      <c r="I44" s="288" t="s">
        <v>14760</v>
      </c>
      <c r="J44" s="288" t="s">
        <v>15116</v>
      </c>
      <c r="K44" s="288" t="s">
        <v>14821</v>
      </c>
      <c r="L44" s="288" t="s">
        <v>14882</v>
      </c>
      <c r="M44" s="288" t="s">
        <v>14948</v>
      </c>
    </row>
    <row r="45" spans="1:13" ht="40.5">
      <c r="A45" s="288" t="str">
        <f t="shared" si="3"/>
        <v>InstructionsA48</v>
      </c>
      <c r="B45" s="288" t="s">
        <v>532</v>
      </c>
      <c r="C45" s="288" t="s">
        <v>2515</v>
      </c>
      <c r="D45" s="288" t="s">
        <v>1018</v>
      </c>
      <c r="E45" s="254" t="s">
        <v>13529</v>
      </c>
      <c r="F45" s="337" t="s">
        <v>14475</v>
      </c>
      <c r="G45" s="291" t="s">
        <v>14644</v>
      </c>
      <c r="H45" s="288" t="s">
        <v>14707</v>
      </c>
      <c r="I45" s="288" t="s">
        <v>14761</v>
      </c>
      <c r="J45" s="288" t="s">
        <v>1340</v>
      </c>
      <c r="K45" s="282" t="s">
        <v>14822</v>
      </c>
      <c r="L45" s="294" t="s">
        <v>14883</v>
      </c>
      <c r="M45" s="288" t="s">
        <v>14949</v>
      </c>
    </row>
    <row r="46" spans="1:13" ht="27">
      <c r="A46" s="288" t="str">
        <f t="shared" si="3"/>
        <v>InstructionsA49</v>
      </c>
      <c r="B46" s="288" t="s">
        <v>532</v>
      </c>
      <c r="C46" s="288" t="s">
        <v>1207</v>
      </c>
      <c r="D46" s="288" t="s">
        <v>855</v>
      </c>
      <c r="E46" s="254" t="s">
        <v>13530</v>
      </c>
      <c r="F46" s="337" t="s">
        <v>14476</v>
      </c>
      <c r="G46" s="291" t="s">
        <v>1171</v>
      </c>
      <c r="H46" s="288" t="s">
        <v>435</v>
      </c>
      <c r="I46" s="288" t="s">
        <v>295</v>
      </c>
      <c r="J46" s="288" t="s">
        <v>1176</v>
      </c>
      <c r="K46" s="282" t="s">
        <v>190</v>
      </c>
      <c r="L46" s="294" t="s">
        <v>592</v>
      </c>
      <c r="M46" s="288" t="s">
        <v>14950</v>
      </c>
    </row>
    <row r="47" spans="1:13" ht="87">
      <c r="A47" s="288" t="str">
        <f t="shared" si="3"/>
        <v>InstructionsA50</v>
      </c>
      <c r="B47" s="288" t="s">
        <v>532</v>
      </c>
      <c r="C47" s="288" t="s">
        <v>1208</v>
      </c>
      <c r="D47" s="288" t="s">
        <v>12637</v>
      </c>
      <c r="E47" s="321" t="s">
        <v>14365</v>
      </c>
      <c r="F47" s="332" t="s">
        <v>14477</v>
      </c>
      <c r="G47" s="342" t="s">
        <v>14645</v>
      </c>
      <c r="H47" s="296" t="s">
        <v>14708</v>
      </c>
      <c r="I47" s="296" t="s">
        <v>14762</v>
      </c>
      <c r="J47" s="335" t="s">
        <v>15555</v>
      </c>
      <c r="K47" s="297" t="s">
        <v>14823</v>
      </c>
      <c r="L47" s="298" t="s">
        <v>14884</v>
      </c>
      <c r="M47" s="296" t="s">
        <v>14951</v>
      </c>
    </row>
    <row r="48" spans="1:13" ht="67.5">
      <c r="A48" s="241" t="s">
        <v>14250</v>
      </c>
      <c r="B48" s="241" t="s">
        <v>532</v>
      </c>
      <c r="C48" s="288" t="s">
        <v>1209</v>
      </c>
      <c r="D48" s="241" t="s">
        <v>12933</v>
      </c>
      <c r="E48" s="320" t="s">
        <v>13531</v>
      </c>
      <c r="F48" s="337" t="s">
        <v>14478</v>
      </c>
      <c r="G48" s="346" t="s">
        <v>14646</v>
      </c>
      <c r="H48" s="288" t="s">
        <v>12934</v>
      </c>
      <c r="I48" s="288" t="s">
        <v>13700</v>
      </c>
      <c r="J48" s="288" t="s">
        <v>15556</v>
      </c>
      <c r="K48" s="291" t="s">
        <v>13503</v>
      </c>
      <c r="L48" s="300" t="s">
        <v>13665</v>
      </c>
      <c r="M48" s="288" t="s">
        <v>13650</v>
      </c>
    </row>
    <row r="49" spans="1:13" ht="54">
      <c r="A49" s="288" t="str">
        <f t="shared" ref="A49:A74" si="4">B49&amp;C49</f>
        <v>InstructionsA52</v>
      </c>
      <c r="B49" s="288" t="s">
        <v>532</v>
      </c>
      <c r="C49" s="288" t="s">
        <v>1210</v>
      </c>
      <c r="D49" s="288" t="s">
        <v>2394</v>
      </c>
      <c r="E49" s="320" t="s">
        <v>15199</v>
      </c>
      <c r="F49" s="337" t="s">
        <v>14479</v>
      </c>
      <c r="G49" s="291" t="s">
        <v>2401</v>
      </c>
      <c r="H49" s="288" t="s">
        <v>2402</v>
      </c>
      <c r="I49" s="288" t="s">
        <v>14763</v>
      </c>
      <c r="J49" s="288" t="s">
        <v>15557</v>
      </c>
      <c r="K49" s="282" t="s">
        <v>14824</v>
      </c>
      <c r="L49" s="294" t="s">
        <v>2403</v>
      </c>
      <c r="M49" s="288" t="s">
        <v>2404</v>
      </c>
    </row>
    <row r="50" spans="1:13" ht="135">
      <c r="A50" s="288" t="str">
        <f t="shared" si="4"/>
        <v>InstructionsA53</v>
      </c>
      <c r="B50" s="288" t="s">
        <v>532</v>
      </c>
      <c r="C50" s="288" t="s">
        <v>1211</v>
      </c>
      <c r="D50" s="288" t="s">
        <v>12636</v>
      </c>
      <c r="E50" s="321" t="s">
        <v>13532</v>
      </c>
      <c r="F50" s="332" t="s">
        <v>14480</v>
      </c>
      <c r="G50" s="343" t="s">
        <v>14647</v>
      </c>
      <c r="H50" s="296" t="s">
        <v>12648</v>
      </c>
      <c r="I50" s="296" t="s">
        <v>14764</v>
      </c>
      <c r="J50" s="335" t="s">
        <v>15558</v>
      </c>
      <c r="K50" s="297" t="s">
        <v>14825</v>
      </c>
      <c r="L50" s="298" t="s">
        <v>13666</v>
      </c>
      <c r="M50" s="296" t="s">
        <v>14952</v>
      </c>
    </row>
    <row r="51" spans="1:13" ht="81">
      <c r="A51" s="288" t="str">
        <f t="shared" si="4"/>
        <v>InstructionsA54</v>
      </c>
      <c r="B51" s="288" t="s">
        <v>532</v>
      </c>
      <c r="C51" s="288" t="s">
        <v>1212</v>
      </c>
      <c r="D51" s="288" t="s">
        <v>13122</v>
      </c>
      <c r="E51" s="320" t="s">
        <v>13533</v>
      </c>
      <c r="F51" s="337" t="s">
        <v>14481</v>
      </c>
      <c r="G51" s="291" t="s">
        <v>13123</v>
      </c>
      <c r="H51" s="288" t="s">
        <v>13124</v>
      </c>
      <c r="I51" s="288" t="s">
        <v>13125</v>
      </c>
      <c r="J51" s="288" t="s">
        <v>15559</v>
      </c>
      <c r="K51" s="282" t="s">
        <v>13126</v>
      </c>
      <c r="L51" s="294" t="s">
        <v>13127</v>
      </c>
      <c r="M51" s="288" t="s">
        <v>13128</v>
      </c>
    </row>
    <row r="52" spans="1:13" ht="94.5">
      <c r="A52" s="288" t="str">
        <f t="shared" si="4"/>
        <v>InstructionsA55</v>
      </c>
      <c r="B52" s="288" t="s">
        <v>532</v>
      </c>
      <c r="C52" s="288" t="s">
        <v>1213</v>
      </c>
      <c r="D52" s="288" t="s">
        <v>2395</v>
      </c>
      <c r="E52" s="288" t="s">
        <v>14366</v>
      </c>
      <c r="F52" s="337" t="s">
        <v>14482</v>
      </c>
      <c r="G52" s="291" t="s">
        <v>2405</v>
      </c>
      <c r="H52" s="288" t="s">
        <v>2406</v>
      </c>
      <c r="I52" s="288" t="s">
        <v>2407</v>
      </c>
      <c r="J52" s="288" t="s">
        <v>15560</v>
      </c>
      <c r="K52" s="282" t="s">
        <v>2408</v>
      </c>
      <c r="L52" s="294" t="s">
        <v>14885</v>
      </c>
      <c r="M52" s="288" t="s">
        <v>2409</v>
      </c>
    </row>
    <row r="53" spans="1:13" ht="121.5">
      <c r="A53" s="288" t="str">
        <f t="shared" si="4"/>
        <v>InstructionsA56</v>
      </c>
      <c r="B53" s="288" t="s">
        <v>532</v>
      </c>
      <c r="C53" s="288" t="s">
        <v>1214</v>
      </c>
      <c r="D53" s="288" t="s">
        <v>2396</v>
      </c>
      <c r="E53" s="288" t="s">
        <v>14367</v>
      </c>
      <c r="F53" s="337" t="s">
        <v>14483</v>
      </c>
      <c r="G53" s="291" t="s">
        <v>2410</v>
      </c>
      <c r="H53" s="288" t="s">
        <v>2411</v>
      </c>
      <c r="I53" s="288" t="s">
        <v>2412</v>
      </c>
      <c r="J53" s="288" t="s">
        <v>15561</v>
      </c>
      <c r="K53" s="282" t="s">
        <v>2413</v>
      </c>
      <c r="L53" s="294" t="s">
        <v>2414</v>
      </c>
      <c r="M53" s="288" t="s">
        <v>2415</v>
      </c>
    </row>
    <row r="54" spans="1:13" ht="67.5">
      <c r="A54" s="288" t="str">
        <f t="shared" si="4"/>
        <v>InstructionsA57</v>
      </c>
      <c r="B54" s="288" t="s">
        <v>532</v>
      </c>
      <c r="C54" s="288" t="s">
        <v>424</v>
      </c>
      <c r="D54" s="288" t="s">
        <v>2397</v>
      </c>
      <c r="E54" s="288" t="s">
        <v>14368</v>
      </c>
      <c r="F54" s="337" t="s">
        <v>14484</v>
      </c>
      <c r="G54" s="291" t="s">
        <v>2416</v>
      </c>
      <c r="H54" s="288" t="s">
        <v>2417</v>
      </c>
      <c r="I54" s="288" t="s">
        <v>2418</v>
      </c>
      <c r="J54" s="288" t="s">
        <v>15562</v>
      </c>
      <c r="K54" s="282" t="s">
        <v>2419</v>
      </c>
      <c r="L54" s="294" t="s">
        <v>2420</v>
      </c>
      <c r="M54" s="288" t="s">
        <v>2421</v>
      </c>
    </row>
    <row r="55" spans="1:13" ht="43.5">
      <c r="A55" s="288" t="str">
        <f t="shared" si="4"/>
        <v>InstructionsA58</v>
      </c>
      <c r="B55" s="288" t="s">
        <v>532</v>
      </c>
      <c r="C55" s="288" t="s">
        <v>1215</v>
      </c>
      <c r="D55" s="290" t="s">
        <v>2398</v>
      </c>
      <c r="E55" s="290" t="s">
        <v>14369</v>
      </c>
      <c r="F55" s="338" t="s">
        <v>14485</v>
      </c>
      <c r="G55" s="341" t="s">
        <v>2422</v>
      </c>
      <c r="H55" s="290" t="s">
        <v>2423</v>
      </c>
      <c r="I55" s="290" t="s">
        <v>2424</v>
      </c>
      <c r="J55" s="290" t="s">
        <v>15563</v>
      </c>
      <c r="K55" s="284" t="s">
        <v>2425</v>
      </c>
      <c r="L55" s="295" t="s">
        <v>2426</v>
      </c>
      <c r="M55" s="290" t="s">
        <v>2427</v>
      </c>
    </row>
    <row r="56" spans="1:13" ht="43.5">
      <c r="A56" s="288" t="str">
        <f t="shared" si="4"/>
        <v>InstructionsA59</v>
      </c>
      <c r="B56" s="288" t="s">
        <v>532</v>
      </c>
      <c r="C56" s="288" t="s">
        <v>1216</v>
      </c>
      <c r="D56" s="290" t="s">
        <v>2399</v>
      </c>
      <c r="E56" s="290" t="s">
        <v>14370</v>
      </c>
      <c r="F56" s="338" t="s">
        <v>14486</v>
      </c>
      <c r="G56" s="341" t="s">
        <v>2428</v>
      </c>
      <c r="H56" s="290" t="s">
        <v>2429</v>
      </c>
      <c r="I56" s="290" t="s">
        <v>2430</v>
      </c>
      <c r="J56" s="290" t="s">
        <v>15564</v>
      </c>
      <c r="K56" s="284" t="s">
        <v>2431</v>
      </c>
      <c r="L56" s="295" t="s">
        <v>2432</v>
      </c>
      <c r="M56" s="290" t="s">
        <v>2433</v>
      </c>
    </row>
    <row r="57" spans="1:13" ht="54">
      <c r="A57" s="288" t="str">
        <f t="shared" si="4"/>
        <v>InstructionsA60</v>
      </c>
      <c r="B57" s="288" t="s">
        <v>532</v>
      </c>
      <c r="C57" s="288" t="s">
        <v>1217</v>
      </c>
      <c r="D57" s="290" t="s">
        <v>14251</v>
      </c>
      <c r="E57" s="290" t="s">
        <v>14371</v>
      </c>
      <c r="F57" s="338" t="s">
        <v>14487</v>
      </c>
      <c r="G57" s="341" t="s">
        <v>2434</v>
      </c>
      <c r="H57" s="290" t="s">
        <v>2435</v>
      </c>
      <c r="I57" s="290" t="s">
        <v>2436</v>
      </c>
      <c r="J57" s="290" t="s">
        <v>15565</v>
      </c>
      <c r="K57" s="284" t="s">
        <v>2437</v>
      </c>
      <c r="L57" s="295" t="s">
        <v>2438</v>
      </c>
      <c r="M57" s="290" t="s">
        <v>2439</v>
      </c>
    </row>
    <row r="58" spans="1:13" ht="337.5">
      <c r="A58" s="288" t="str">
        <f t="shared" si="4"/>
        <v>InstructionsA61</v>
      </c>
      <c r="B58" s="288" t="s">
        <v>532</v>
      </c>
      <c r="C58" s="288" t="s">
        <v>1218</v>
      </c>
      <c r="D58" s="288" t="s">
        <v>13370</v>
      </c>
      <c r="E58" s="288" t="s">
        <v>14372</v>
      </c>
      <c r="F58" s="337" t="s">
        <v>15288</v>
      </c>
      <c r="G58" s="347" t="s">
        <v>15474</v>
      </c>
      <c r="H58" s="288" t="s">
        <v>14709</v>
      </c>
      <c r="I58" s="288" t="s">
        <v>14765</v>
      </c>
      <c r="J58" s="288" t="s">
        <v>15566</v>
      </c>
      <c r="K58" s="282" t="s">
        <v>14826</v>
      </c>
      <c r="L58" s="294" t="s">
        <v>14886</v>
      </c>
      <c r="M58" s="288" t="s">
        <v>14953</v>
      </c>
    </row>
    <row r="59" spans="1:13" ht="81">
      <c r="A59" s="288" t="str">
        <f t="shared" si="4"/>
        <v>InstructionsA62</v>
      </c>
      <c r="B59" s="288" t="s">
        <v>532</v>
      </c>
      <c r="C59" s="288" t="s">
        <v>1219</v>
      </c>
      <c r="D59" s="288" t="s">
        <v>2400</v>
      </c>
      <c r="E59" s="288" t="s">
        <v>14373</v>
      </c>
      <c r="F59" s="337" t="s">
        <v>14488</v>
      </c>
      <c r="G59" s="291" t="s">
        <v>2440</v>
      </c>
      <c r="H59" s="288" t="s">
        <v>2441</v>
      </c>
      <c r="I59" s="288" t="s">
        <v>2442</v>
      </c>
      <c r="J59" s="288" t="s">
        <v>15567</v>
      </c>
      <c r="K59" s="282" t="s">
        <v>2443</v>
      </c>
      <c r="L59" s="294" t="s">
        <v>2444</v>
      </c>
      <c r="M59" s="288" t="s">
        <v>2445</v>
      </c>
    </row>
    <row r="60" spans="1:13" ht="162">
      <c r="A60" s="288" t="str">
        <f t="shared" si="4"/>
        <v>InstructionsA63</v>
      </c>
      <c r="B60" s="288" t="s">
        <v>532</v>
      </c>
      <c r="C60" s="288" t="s">
        <v>1220</v>
      </c>
      <c r="D60" s="288" t="s">
        <v>13373</v>
      </c>
      <c r="E60" s="288" t="s">
        <v>14374</v>
      </c>
      <c r="F60" s="337" t="s">
        <v>14489</v>
      </c>
      <c r="G60" s="291" t="s">
        <v>14648</v>
      </c>
      <c r="H60" s="288" t="s">
        <v>14710</v>
      </c>
      <c r="I60" s="288" t="s">
        <v>15246</v>
      </c>
      <c r="J60" s="288" t="s">
        <v>15568</v>
      </c>
      <c r="K60" s="282" t="s">
        <v>14827</v>
      </c>
      <c r="L60" s="294" t="s">
        <v>14887</v>
      </c>
      <c r="M60" s="288" t="s">
        <v>14954</v>
      </c>
    </row>
    <row r="61" spans="1:13" ht="189">
      <c r="A61" s="288" t="str">
        <f t="shared" si="4"/>
        <v>InstructionsA64</v>
      </c>
      <c r="B61" s="288" t="s">
        <v>532</v>
      </c>
      <c r="C61" s="288" t="s">
        <v>1221</v>
      </c>
      <c r="D61" s="288" t="s">
        <v>13374</v>
      </c>
      <c r="E61" s="288" t="s">
        <v>14375</v>
      </c>
      <c r="F61" s="337" t="s">
        <v>14490</v>
      </c>
      <c r="G61" s="291" t="s">
        <v>14649</v>
      </c>
      <c r="H61" s="288" t="s">
        <v>14711</v>
      </c>
      <c r="I61" s="288" t="s">
        <v>15247</v>
      </c>
      <c r="J61" s="288" t="s">
        <v>15569</v>
      </c>
      <c r="K61" s="282" t="s">
        <v>14828</v>
      </c>
      <c r="L61" s="294" t="s">
        <v>14888</v>
      </c>
      <c r="M61" s="288" t="s">
        <v>14955</v>
      </c>
    </row>
    <row r="62" spans="1:13" ht="116">
      <c r="A62" s="288" t="str">
        <f t="shared" si="4"/>
        <v>InstructionsA65</v>
      </c>
      <c r="B62" s="288" t="s">
        <v>532</v>
      </c>
      <c r="C62" s="288" t="s">
        <v>638</v>
      </c>
      <c r="D62" s="288" t="s">
        <v>12618</v>
      </c>
      <c r="E62" s="288" t="s">
        <v>14376</v>
      </c>
      <c r="F62" s="332" t="s">
        <v>14491</v>
      </c>
      <c r="G62" s="343" t="s">
        <v>14650</v>
      </c>
      <c r="H62" s="296" t="s">
        <v>14712</v>
      </c>
      <c r="I62" s="296" t="s">
        <v>14766</v>
      </c>
      <c r="J62" s="335" t="s">
        <v>15570</v>
      </c>
      <c r="K62" s="297" t="s">
        <v>14829</v>
      </c>
      <c r="L62" s="298" t="s">
        <v>14889</v>
      </c>
      <c r="M62" s="296" t="s">
        <v>14956</v>
      </c>
    </row>
    <row r="63" spans="1:13" ht="40.5">
      <c r="A63" s="288" t="str">
        <f t="shared" si="4"/>
        <v>InstructionsA66</v>
      </c>
      <c r="B63" s="288" t="s">
        <v>532</v>
      </c>
      <c r="C63" s="288" t="s">
        <v>639</v>
      </c>
      <c r="D63" s="288" t="s">
        <v>640</v>
      </c>
      <c r="E63" s="288" t="s">
        <v>15198</v>
      </c>
      <c r="F63" s="337" t="s">
        <v>14492</v>
      </c>
      <c r="G63" s="291" t="s">
        <v>642</v>
      </c>
      <c r="H63" s="288" t="s">
        <v>339</v>
      </c>
      <c r="I63" s="288" t="s">
        <v>76</v>
      </c>
      <c r="J63" s="288" t="s">
        <v>643</v>
      </c>
      <c r="K63" s="282" t="s">
        <v>191</v>
      </c>
      <c r="L63" s="294" t="s">
        <v>644</v>
      </c>
      <c r="M63" s="288" t="s">
        <v>14957</v>
      </c>
    </row>
    <row r="64" spans="1:13" ht="202.5">
      <c r="A64" s="288" t="str">
        <f t="shared" si="4"/>
        <v>InstructionsA67</v>
      </c>
      <c r="B64" s="288" t="s">
        <v>532</v>
      </c>
      <c r="C64" s="288" t="s">
        <v>641</v>
      </c>
      <c r="D64" s="288" t="s">
        <v>648</v>
      </c>
      <c r="E64" s="288" t="s">
        <v>14377</v>
      </c>
      <c r="F64" s="337" t="s">
        <v>14493</v>
      </c>
      <c r="G64" s="291" t="s">
        <v>14651</v>
      </c>
      <c r="H64" s="172" t="s">
        <v>14713</v>
      </c>
      <c r="I64" s="288" t="s">
        <v>14767</v>
      </c>
      <c r="J64" s="288" t="s">
        <v>1363</v>
      </c>
      <c r="K64" s="282" t="s">
        <v>14830</v>
      </c>
      <c r="L64" s="294" t="s">
        <v>14890</v>
      </c>
      <c r="M64" s="288" t="s">
        <v>14958</v>
      </c>
    </row>
    <row r="65" spans="1:15" ht="27">
      <c r="A65" s="288" t="str">
        <f t="shared" si="4"/>
        <v>InstructionsA68</v>
      </c>
      <c r="B65" s="288" t="s">
        <v>532</v>
      </c>
      <c r="C65" s="288" t="s">
        <v>2516</v>
      </c>
      <c r="D65" s="288" t="s">
        <v>916</v>
      </c>
      <c r="E65" s="283" t="s">
        <v>13534</v>
      </c>
      <c r="F65" s="337" t="s">
        <v>14494</v>
      </c>
      <c r="G65" s="291" t="s">
        <v>1026</v>
      </c>
      <c r="H65" s="172" t="s">
        <v>340</v>
      </c>
      <c r="I65" s="288" t="s">
        <v>1172</v>
      </c>
      <c r="J65" s="288" t="s">
        <v>1173</v>
      </c>
      <c r="K65" s="282" t="s">
        <v>15313</v>
      </c>
      <c r="L65" s="294" t="s">
        <v>1256</v>
      </c>
      <c r="M65" s="288" t="s">
        <v>14959</v>
      </c>
    </row>
    <row r="66" spans="1:15" ht="310.5">
      <c r="A66" s="288" t="str">
        <f t="shared" si="4"/>
        <v>InstructionsA69</v>
      </c>
      <c r="B66" s="288" t="s">
        <v>532</v>
      </c>
      <c r="C66" s="288" t="s">
        <v>645</v>
      </c>
      <c r="D66" s="288" t="s">
        <v>13378</v>
      </c>
      <c r="E66" s="320" t="s">
        <v>13535</v>
      </c>
      <c r="F66" s="337" t="s">
        <v>14495</v>
      </c>
      <c r="G66" s="348" t="s">
        <v>13715</v>
      </c>
      <c r="H66" s="172" t="s">
        <v>13659</v>
      </c>
      <c r="I66" s="288" t="s">
        <v>14768</v>
      </c>
      <c r="J66" s="288" t="s">
        <v>13687</v>
      </c>
      <c r="K66" s="282" t="s">
        <v>13504</v>
      </c>
      <c r="L66" s="294" t="s">
        <v>13667</v>
      </c>
      <c r="M66" s="288" t="s">
        <v>13651</v>
      </c>
    </row>
    <row r="67" spans="1:15" ht="148.5">
      <c r="A67" s="288" t="str">
        <f t="shared" si="4"/>
        <v>InstructionsA70</v>
      </c>
      <c r="B67" s="288" t="s">
        <v>532</v>
      </c>
      <c r="C67" s="288" t="s">
        <v>2517</v>
      </c>
      <c r="D67" s="288" t="s">
        <v>13375</v>
      </c>
      <c r="E67" s="320" t="s">
        <v>14378</v>
      </c>
      <c r="F67" s="337" t="s">
        <v>14496</v>
      </c>
      <c r="G67" s="291" t="s">
        <v>14652</v>
      </c>
      <c r="H67" s="172" t="s">
        <v>13660</v>
      </c>
      <c r="I67" s="288" t="s">
        <v>13701</v>
      </c>
      <c r="J67" s="288" t="s">
        <v>13688</v>
      </c>
      <c r="K67" s="282" t="s">
        <v>13505</v>
      </c>
      <c r="L67" s="294" t="s">
        <v>13668</v>
      </c>
      <c r="M67" s="288" t="s">
        <v>13652</v>
      </c>
    </row>
    <row r="68" spans="1:15" ht="148.5">
      <c r="A68" s="288" t="str">
        <f t="shared" si="4"/>
        <v>InstructionsA71</v>
      </c>
      <c r="B68" s="288" t="s">
        <v>532</v>
      </c>
      <c r="C68" s="288" t="s">
        <v>646</v>
      </c>
      <c r="D68" s="288" t="s">
        <v>13376</v>
      </c>
      <c r="E68" s="320" t="s">
        <v>14379</v>
      </c>
      <c r="F68" s="337" t="s">
        <v>14497</v>
      </c>
      <c r="G68" s="348" t="s">
        <v>13716</v>
      </c>
      <c r="H68" s="172" t="s">
        <v>13661</v>
      </c>
      <c r="I68" s="288" t="s">
        <v>13702</v>
      </c>
      <c r="J68" s="288" t="s">
        <v>13689</v>
      </c>
      <c r="K68" s="282" t="s">
        <v>13506</v>
      </c>
      <c r="L68" s="294" t="s">
        <v>13669</v>
      </c>
      <c r="M68" s="288" t="s">
        <v>13653</v>
      </c>
    </row>
    <row r="69" spans="1:15" ht="297">
      <c r="A69" s="288" t="str">
        <f t="shared" si="4"/>
        <v>InstructionsA72</v>
      </c>
      <c r="B69" s="288" t="s">
        <v>532</v>
      </c>
      <c r="C69" s="288" t="s">
        <v>647</v>
      </c>
      <c r="D69" s="288" t="s">
        <v>13377</v>
      </c>
      <c r="E69" s="320" t="s">
        <v>14380</v>
      </c>
      <c r="F69" s="337" t="s">
        <v>14498</v>
      </c>
      <c r="G69" s="291" t="s">
        <v>14653</v>
      </c>
      <c r="H69" s="172" t="s">
        <v>13662</v>
      </c>
      <c r="I69" s="288" t="s">
        <v>13703</v>
      </c>
      <c r="J69" s="288" t="s">
        <v>13690</v>
      </c>
      <c r="K69" s="282" t="s">
        <v>13507</v>
      </c>
      <c r="L69" s="294" t="s">
        <v>13670</v>
      </c>
      <c r="M69" s="288" t="s">
        <v>13654</v>
      </c>
    </row>
    <row r="70" spans="1:15" ht="94.5">
      <c r="A70" s="288" t="str">
        <f t="shared" si="4"/>
        <v>InstructionsA73</v>
      </c>
      <c r="B70" s="288" t="s">
        <v>532</v>
      </c>
      <c r="C70" s="288" t="s">
        <v>2578</v>
      </c>
      <c r="D70" s="288" t="s">
        <v>936</v>
      </c>
      <c r="E70" s="320" t="s">
        <v>13536</v>
      </c>
      <c r="F70" s="337" t="s">
        <v>14499</v>
      </c>
      <c r="G70" s="291" t="s">
        <v>826</v>
      </c>
      <c r="H70" s="172" t="s">
        <v>136</v>
      </c>
      <c r="I70" s="288" t="s">
        <v>77</v>
      </c>
      <c r="J70" s="288" t="s">
        <v>1364</v>
      </c>
      <c r="K70" s="282" t="s">
        <v>1123</v>
      </c>
      <c r="L70" s="294" t="s">
        <v>1257</v>
      </c>
      <c r="M70" s="288" t="s">
        <v>14960</v>
      </c>
    </row>
    <row r="71" spans="1:15" ht="40.5">
      <c r="A71" s="288" t="str">
        <f t="shared" si="4"/>
        <v>InstructionsA74</v>
      </c>
      <c r="B71" s="288" t="s">
        <v>532</v>
      </c>
      <c r="C71" s="288" t="s">
        <v>14221</v>
      </c>
      <c r="D71" s="288" t="s">
        <v>937</v>
      </c>
      <c r="E71" s="254" t="s">
        <v>13537</v>
      </c>
      <c r="F71" s="337"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7" t="s">
        <v>14501</v>
      </c>
      <c r="G72" s="291" t="s">
        <v>868</v>
      </c>
      <c r="H72" s="172" t="s">
        <v>1047</v>
      </c>
      <c r="I72" s="288" t="s">
        <v>79</v>
      </c>
      <c r="J72" s="288" t="s">
        <v>1048</v>
      </c>
      <c r="K72" s="282" t="s">
        <v>1125</v>
      </c>
      <c r="L72" s="294" t="s">
        <v>593</v>
      </c>
      <c r="M72" s="288" t="s">
        <v>14962</v>
      </c>
    </row>
    <row r="73" spans="1:15" ht="27">
      <c r="A73" s="288" t="str">
        <f t="shared" si="4"/>
        <v>DefinitionsB3</v>
      </c>
      <c r="B73" s="288" t="s">
        <v>948</v>
      </c>
      <c r="C73" s="288" t="s">
        <v>949</v>
      </c>
      <c r="D73" s="288" t="s">
        <v>1000</v>
      </c>
      <c r="E73" s="254" t="s">
        <v>13538</v>
      </c>
      <c r="F73" s="337"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7" t="s">
        <v>14502</v>
      </c>
      <c r="G74" s="291" t="s">
        <v>15475</v>
      </c>
      <c r="H74" s="172" t="s">
        <v>129</v>
      </c>
      <c r="I74" s="288" t="s">
        <v>80</v>
      </c>
      <c r="J74" s="288" t="s">
        <v>1341</v>
      </c>
      <c r="K74" s="282" t="s">
        <v>192</v>
      </c>
      <c r="L74" s="294" t="s">
        <v>158</v>
      </c>
      <c r="M74" s="288" t="s">
        <v>14963</v>
      </c>
    </row>
    <row r="75" spans="1:15" ht="67.5">
      <c r="A75" s="288" t="str">
        <f t="shared" ref="A75" si="5">B75&amp;C75</f>
        <v>DefinitionsB5</v>
      </c>
      <c r="B75" s="288" t="s">
        <v>948</v>
      </c>
      <c r="C75" s="288" t="s">
        <v>951</v>
      </c>
      <c r="D75" s="288" t="s">
        <v>14249</v>
      </c>
      <c r="E75" s="288" t="s">
        <v>14381</v>
      </c>
      <c r="F75" s="337" t="s">
        <v>14503</v>
      </c>
      <c r="G75" s="291" t="s">
        <v>15476</v>
      </c>
      <c r="H75" s="288" t="s">
        <v>14714</v>
      </c>
      <c r="I75" s="288" t="s">
        <v>14769</v>
      </c>
      <c r="J75" s="288" t="s">
        <v>15118</v>
      </c>
      <c r="K75" s="288" t="s">
        <v>14831</v>
      </c>
      <c r="L75" s="288" t="s">
        <v>14891</v>
      </c>
      <c r="M75" s="288" t="s">
        <v>14964</v>
      </c>
      <c r="N75" s="288" t="s">
        <v>14249</v>
      </c>
      <c r="O75" s="288" t="s">
        <v>14249</v>
      </c>
    </row>
    <row r="76" spans="1:15" ht="27">
      <c r="A76" s="288" t="str">
        <f>B76&amp;C76</f>
        <v>DefinitionsB6</v>
      </c>
      <c r="B76" s="288" t="s">
        <v>948</v>
      </c>
      <c r="C76" s="288" t="s">
        <v>952</v>
      </c>
      <c r="D76" s="288" t="s">
        <v>858</v>
      </c>
      <c r="E76" s="283" t="s">
        <v>565</v>
      </c>
      <c r="F76" s="337"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7"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7" t="s">
        <v>14506</v>
      </c>
      <c r="G78" s="291" t="s">
        <v>1050</v>
      </c>
      <c r="H78" s="172" t="s">
        <v>1051</v>
      </c>
      <c r="I78" s="288" t="s">
        <v>83</v>
      </c>
      <c r="J78" s="288" t="s">
        <v>100</v>
      </c>
      <c r="K78" s="282" t="s">
        <v>194</v>
      </c>
      <c r="L78" s="294" t="s">
        <v>596</v>
      </c>
      <c r="M78" s="288" t="s">
        <v>13432</v>
      </c>
      <c r="N78" s="185" t="s">
        <v>13408</v>
      </c>
    </row>
    <row r="79" spans="1:15" ht="40.5">
      <c r="A79" s="288" t="str">
        <f>B79&amp;C79</f>
        <v>DefinitionsB9</v>
      </c>
      <c r="B79" s="288" t="s">
        <v>948</v>
      </c>
      <c r="C79" s="288" t="s">
        <v>955</v>
      </c>
      <c r="D79" s="288" t="s">
        <v>867</v>
      </c>
      <c r="E79" s="254" t="s">
        <v>13433</v>
      </c>
      <c r="F79" s="337"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7" t="s">
        <v>14508</v>
      </c>
      <c r="G80" s="291" t="s">
        <v>1052</v>
      </c>
      <c r="H80" s="288" t="s">
        <v>1053</v>
      </c>
      <c r="I80" s="288" t="s">
        <v>1053</v>
      </c>
      <c r="J80" s="288" t="s">
        <v>1343</v>
      </c>
      <c r="K80" s="282" t="s">
        <v>859</v>
      </c>
      <c r="L80" s="294" t="s">
        <v>1053</v>
      </c>
      <c r="M80" s="288" t="s">
        <v>13434</v>
      </c>
      <c r="N80" s="185" t="s">
        <v>13410</v>
      </c>
    </row>
    <row r="81" spans="1:14" ht="27">
      <c r="A81" s="288" t="str">
        <f t="shared" ref="A81" si="6">B81&amp;C81</f>
        <v>DefinitionsB11</v>
      </c>
      <c r="B81" s="288" t="s">
        <v>948</v>
      </c>
      <c r="C81" s="288" t="s">
        <v>957</v>
      </c>
      <c r="D81" s="288" t="s">
        <v>13427</v>
      </c>
      <c r="E81" s="254" t="s">
        <v>13435</v>
      </c>
      <c r="F81" s="337"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7" t="s">
        <v>14510</v>
      </c>
      <c r="G82" s="291" t="s">
        <v>358</v>
      </c>
      <c r="H82" s="288" t="s">
        <v>1056</v>
      </c>
      <c r="I82" s="288" t="s">
        <v>84</v>
      </c>
      <c r="J82" s="288" t="s">
        <v>101</v>
      </c>
      <c r="K82" s="282" t="s">
        <v>196</v>
      </c>
      <c r="L82" s="294" t="s">
        <v>598</v>
      </c>
      <c r="M82" s="288" t="s">
        <v>13437</v>
      </c>
      <c r="N82" s="185" t="s">
        <v>13472</v>
      </c>
    </row>
    <row r="83" spans="1:14">
      <c r="A83" s="288" t="str">
        <f t="shared" si="7"/>
        <v>DefinitionsB13</v>
      </c>
      <c r="B83" s="288" t="s">
        <v>948</v>
      </c>
      <c r="C83" s="288" t="s">
        <v>959</v>
      </c>
      <c r="D83" s="288" t="s">
        <v>13428</v>
      </c>
      <c r="E83" s="254" t="s">
        <v>13438</v>
      </c>
      <c r="F83" s="337"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7"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7" t="s">
        <v>1012</v>
      </c>
      <c r="G85" s="291" t="s">
        <v>1012</v>
      </c>
      <c r="H85" s="288" t="s">
        <v>1012</v>
      </c>
      <c r="I85" s="288" t="s">
        <v>1012</v>
      </c>
      <c r="J85" s="288" t="s">
        <v>1012</v>
      </c>
      <c r="K85" s="282" t="s">
        <v>1012</v>
      </c>
      <c r="L85" s="294" t="s">
        <v>1012</v>
      </c>
      <c r="M85" s="288" t="s">
        <v>1012</v>
      </c>
      <c r="N85" s="185" t="s">
        <v>13413</v>
      </c>
    </row>
    <row r="86" spans="1:14" ht="27">
      <c r="A86" s="288" t="str">
        <f t="shared" si="7"/>
        <v>DefinitionsB16</v>
      </c>
      <c r="B86" s="288" t="s">
        <v>948</v>
      </c>
      <c r="C86" s="288" t="s">
        <v>962</v>
      </c>
      <c r="D86" s="288" t="s">
        <v>14270</v>
      </c>
      <c r="E86" s="254" t="s">
        <v>13542</v>
      </c>
      <c r="F86" s="337"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7"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7" t="s">
        <v>14513</v>
      </c>
      <c r="G88" s="291" t="s">
        <v>13447</v>
      </c>
      <c r="H88" s="288" t="s">
        <v>346</v>
      </c>
      <c r="I88" s="288" t="s">
        <v>89</v>
      </c>
      <c r="J88" s="288" t="s">
        <v>105</v>
      </c>
      <c r="K88" s="282" t="s">
        <v>201</v>
      </c>
      <c r="L88" s="294" t="s">
        <v>163</v>
      </c>
      <c r="M88" s="288" t="s">
        <v>13448</v>
      </c>
      <c r="N88" s="185" t="s">
        <v>13416</v>
      </c>
    </row>
    <row r="89" spans="1:14" ht="27">
      <c r="A89" s="288" t="str">
        <f t="shared" si="7"/>
        <v>DefinitionsB19</v>
      </c>
      <c r="B89" s="288" t="s">
        <v>948</v>
      </c>
      <c r="C89" s="288" t="s">
        <v>965</v>
      </c>
      <c r="D89" s="288" t="s">
        <v>857</v>
      </c>
      <c r="E89" s="254" t="s">
        <v>13543</v>
      </c>
      <c r="F89" s="337"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7"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7" t="s">
        <v>13385</v>
      </c>
      <c r="G91" s="291" t="s">
        <v>13385</v>
      </c>
      <c r="H91" s="288" t="s">
        <v>13385</v>
      </c>
      <c r="I91" s="288" t="s">
        <v>13385</v>
      </c>
      <c r="J91" s="288" t="s">
        <v>13385</v>
      </c>
      <c r="K91" s="282" t="s">
        <v>13385</v>
      </c>
      <c r="L91" s="294" t="s">
        <v>13385</v>
      </c>
      <c r="M91" s="288" t="s">
        <v>13385</v>
      </c>
      <c r="N91" s="185" t="s">
        <v>13384</v>
      </c>
    </row>
    <row r="92" spans="1:14" ht="27">
      <c r="A92" s="288" t="str">
        <f t="shared" si="7"/>
        <v>DefinitionsB22</v>
      </c>
      <c r="B92" s="288" t="s">
        <v>948</v>
      </c>
      <c r="C92" s="288" t="s">
        <v>968</v>
      </c>
      <c r="D92" s="288" t="s">
        <v>571</v>
      </c>
      <c r="E92" s="254" t="s">
        <v>13450</v>
      </c>
      <c r="F92" s="337" t="s">
        <v>14516</v>
      </c>
      <c r="G92" s="291" t="s">
        <v>15477</v>
      </c>
      <c r="H92" s="288" t="s">
        <v>347</v>
      </c>
      <c r="I92" s="288" t="s">
        <v>90</v>
      </c>
      <c r="J92" s="288" t="s">
        <v>1345</v>
      </c>
      <c r="K92" s="282" t="s">
        <v>202</v>
      </c>
      <c r="L92" s="294" t="s">
        <v>600</v>
      </c>
      <c r="M92" s="288" t="s">
        <v>13451</v>
      </c>
      <c r="N92" s="185" t="s">
        <v>13423</v>
      </c>
    </row>
    <row r="93" spans="1:14" ht="27">
      <c r="A93" s="288" t="str">
        <f t="shared" si="7"/>
        <v>DefinitionsB23</v>
      </c>
      <c r="B93" s="288" t="s">
        <v>948</v>
      </c>
      <c r="C93" s="288" t="s">
        <v>969</v>
      </c>
      <c r="D93" s="288" t="s">
        <v>13380</v>
      </c>
      <c r="E93" s="254" t="s">
        <v>13545</v>
      </c>
      <c r="F93" s="337" t="s">
        <v>14517</v>
      </c>
      <c r="G93" s="291" t="s">
        <v>14654</v>
      </c>
      <c r="H93" s="288" t="s">
        <v>13461</v>
      </c>
      <c r="I93" s="288" t="s">
        <v>13462</v>
      </c>
      <c r="J93" s="288" t="s">
        <v>13380</v>
      </c>
      <c r="K93" s="282" t="s">
        <v>13508</v>
      </c>
      <c r="L93" s="300" t="s">
        <v>13380</v>
      </c>
      <c r="M93" s="288" t="s">
        <v>13655</v>
      </c>
      <c r="N93" s="185" t="s">
        <v>13494</v>
      </c>
    </row>
    <row r="94" spans="1:14" ht="27">
      <c r="A94" s="288" t="str">
        <f t="shared" si="7"/>
        <v>DefinitionsB24</v>
      </c>
      <c r="B94" s="288" t="s">
        <v>948</v>
      </c>
      <c r="C94" s="288" t="s">
        <v>996</v>
      </c>
      <c r="D94" s="288" t="s">
        <v>13381</v>
      </c>
      <c r="E94" s="254" t="s">
        <v>13546</v>
      </c>
      <c r="F94" s="337" t="s">
        <v>14518</v>
      </c>
      <c r="G94" s="291" t="s">
        <v>14655</v>
      </c>
      <c r="H94" s="288" t="s">
        <v>341</v>
      </c>
      <c r="I94" s="288" t="s">
        <v>13381</v>
      </c>
      <c r="J94" s="288" t="s">
        <v>13381</v>
      </c>
      <c r="K94" s="282" t="s">
        <v>13509</v>
      </c>
      <c r="L94" s="294" t="s">
        <v>13671</v>
      </c>
      <c r="M94" s="288" t="s">
        <v>13656</v>
      </c>
      <c r="N94" s="185" t="s">
        <v>13478</v>
      </c>
    </row>
    <row r="95" spans="1:14" ht="101.5" customHeight="1">
      <c r="A95" s="288" t="str">
        <f t="shared" si="7"/>
        <v>DefinitionsB25</v>
      </c>
      <c r="B95" s="288" t="s">
        <v>948</v>
      </c>
      <c r="C95" s="288" t="s">
        <v>476</v>
      </c>
      <c r="D95" s="288" t="s">
        <v>13379</v>
      </c>
      <c r="E95" s="254" t="s">
        <v>13547</v>
      </c>
      <c r="F95" s="337"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7" t="s">
        <v>14520</v>
      </c>
      <c r="G96" s="291" t="s">
        <v>1063</v>
      </c>
      <c r="H96" s="288" t="s">
        <v>856</v>
      </c>
      <c r="I96" s="288" t="s">
        <v>856</v>
      </c>
      <c r="J96" s="288" t="s">
        <v>856</v>
      </c>
      <c r="K96" s="282" t="s">
        <v>856</v>
      </c>
      <c r="L96" s="294" t="s">
        <v>856</v>
      </c>
      <c r="M96" s="288" t="s">
        <v>856</v>
      </c>
      <c r="N96" s="185" t="s">
        <v>13426</v>
      </c>
    </row>
    <row r="97" spans="1:14" ht="27">
      <c r="A97" s="288" t="str">
        <f t="shared" si="7"/>
        <v>DefinitionsB27</v>
      </c>
      <c r="B97" s="288" t="s">
        <v>948</v>
      </c>
      <c r="C97" s="288" t="s">
        <v>575</v>
      </c>
      <c r="D97" s="288" t="s">
        <v>1089</v>
      </c>
      <c r="E97" s="254" t="s">
        <v>1064</v>
      </c>
      <c r="F97" s="337"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7" t="s">
        <v>14522</v>
      </c>
      <c r="G98" s="291" t="s">
        <v>361</v>
      </c>
      <c r="H98" s="288" t="s">
        <v>348</v>
      </c>
      <c r="I98" s="288" t="s">
        <v>91</v>
      </c>
      <c r="J98" s="288" t="s">
        <v>106</v>
      </c>
      <c r="K98" s="282" t="s">
        <v>203</v>
      </c>
      <c r="L98" s="294" t="s">
        <v>164</v>
      </c>
      <c r="M98" s="288" t="s">
        <v>13454</v>
      </c>
      <c r="N98" s="185" t="s">
        <v>13479</v>
      </c>
    </row>
    <row r="99" spans="1:14" ht="27">
      <c r="A99" s="288" t="str">
        <f t="shared" si="7"/>
        <v>DefinitionsB29</v>
      </c>
      <c r="B99" s="288" t="s">
        <v>948</v>
      </c>
      <c r="C99" s="288" t="s">
        <v>581</v>
      </c>
      <c r="D99" s="288" t="s">
        <v>584</v>
      </c>
      <c r="E99" s="254" t="s">
        <v>13549</v>
      </c>
      <c r="F99" s="337" t="s">
        <v>14523</v>
      </c>
      <c r="G99" s="291" t="s">
        <v>362</v>
      </c>
      <c r="H99" s="288" t="s">
        <v>1069</v>
      </c>
      <c r="I99" s="288" t="s">
        <v>92</v>
      </c>
      <c r="J99" s="288" t="s">
        <v>107</v>
      </c>
      <c r="K99" s="282" t="s">
        <v>204</v>
      </c>
      <c r="L99" s="294" t="s">
        <v>602</v>
      </c>
      <c r="M99" s="288" t="s">
        <v>13455</v>
      </c>
      <c r="N99" s="185" t="s">
        <v>13480</v>
      </c>
    </row>
    <row r="100" spans="1:14" ht="27">
      <c r="A100" s="288" t="str">
        <f t="shared" si="7"/>
        <v>DefinitionsB30</v>
      </c>
      <c r="B100" s="288" t="s">
        <v>948</v>
      </c>
      <c r="C100" s="288" t="s">
        <v>585</v>
      </c>
      <c r="D100" s="288" t="s">
        <v>587</v>
      </c>
      <c r="E100" s="254" t="s">
        <v>13550</v>
      </c>
      <c r="F100" s="337" t="s">
        <v>14524</v>
      </c>
      <c r="G100" s="291" t="s">
        <v>363</v>
      </c>
      <c r="H100" s="288" t="s">
        <v>1070</v>
      </c>
      <c r="I100" s="288" t="s">
        <v>93</v>
      </c>
      <c r="J100" s="288" t="s">
        <v>108</v>
      </c>
      <c r="K100" s="282" t="s">
        <v>205</v>
      </c>
      <c r="L100" s="294" t="s">
        <v>603</v>
      </c>
      <c r="M100" s="288" t="s">
        <v>13456</v>
      </c>
      <c r="N100" s="185" t="s">
        <v>13481</v>
      </c>
    </row>
    <row r="101" spans="1:14" ht="27">
      <c r="A101" s="288" t="str">
        <f t="shared" si="7"/>
        <v>DefinitionsB31</v>
      </c>
      <c r="B101" s="288" t="s">
        <v>948</v>
      </c>
      <c r="C101" s="288" t="s">
        <v>477</v>
      </c>
      <c r="D101" s="288" t="s">
        <v>588</v>
      </c>
      <c r="E101" s="254" t="s">
        <v>13551</v>
      </c>
      <c r="F101" s="337"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7"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7" t="s">
        <v>14527</v>
      </c>
      <c r="G103" s="291" t="s">
        <v>365</v>
      </c>
      <c r="H103" s="288" t="s">
        <v>349</v>
      </c>
      <c r="I103" s="288" t="s">
        <v>96</v>
      </c>
      <c r="J103" s="288" t="s">
        <v>15571</v>
      </c>
      <c r="K103" s="282" t="s">
        <v>207</v>
      </c>
      <c r="L103" s="294" t="s">
        <v>165</v>
      </c>
      <c r="M103" s="288" t="s">
        <v>14966</v>
      </c>
    </row>
    <row r="104" spans="1:14" ht="81">
      <c r="A104" s="288" t="str">
        <f t="shared" si="7"/>
        <v>DefinitionsC4</v>
      </c>
      <c r="B104" s="288" t="s">
        <v>948</v>
      </c>
      <c r="C104" s="288" t="s">
        <v>971</v>
      </c>
      <c r="D104" s="288" t="s">
        <v>1003</v>
      </c>
      <c r="E104" s="254" t="s">
        <v>14125</v>
      </c>
      <c r="F104" s="337"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7" t="s">
        <v>15289</v>
      </c>
      <c r="G105" s="291" t="s">
        <v>15139</v>
      </c>
      <c r="H105" s="288" t="s">
        <v>15141</v>
      </c>
      <c r="I105" s="288" t="s">
        <v>15143</v>
      </c>
      <c r="J105" s="288" t="s">
        <v>15140</v>
      </c>
      <c r="K105" s="282" t="s">
        <v>15142</v>
      </c>
      <c r="L105" s="294" t="s">
        <v>15144</v>
      </c>
      <c r="M105" s="288" t="s">
        <v>15145</v>
      </c>
    </row>
    <row r="106" spans="1:14" ht="189">
      <c r="A106" s="288" t="str">
        <f t="shared" ref="A106:A137" si="9">B106&amp;C106</f>
        <v>DefinitionsC6</v>
      </c>
      <c r="B106" s="288" t="s">
        <v>948</v>
      </c>
      <c r="C106" s="288" t="s">
        <v>973</v>
      </c>
      <c r="D106" s="290" t="s">
        <v>1122</v>
      </c>
      <c r="E106" s="319" t="s">
        <v>13553</v>
      </c>
      <c r="F106" s="338" t="s">
        <v>14529</v>
      </c>
      <c r="G106" s="341" t="s">
        <v>14657</v>
      </c>
      <c r="H106" s="290" t="s">
        <v>14715</v>
      </c>
      <c r="I106" s="290" t="s">
        <v>14770</v>
      </c>
      <c r="J106" s="290" t="s">
        <v>1365</v>
      </c>
      <c r="K106" s="284" t="s">
        <v>14832</v>
      </c>
      <c r="L106" s="295" t="s">
        <v>14892</v>
      </c>
      <c r="M106" s="290" t="s">
        <v>14968</v>
      </c>
    </row>
    <row r="107" spans="1:14" ht="135">
      <c r="A107" s="288" t="str">
        <f t="shared" si="9"/>
        <v>DefinitionsC7</v>
      </c>
      <c r="B107" s="288" t="s">
        <v>948</v>
      </c>
      <c r="C107" s="288" t="s">
        <v>974</v>
      </c>
      <c r="D107" s="288" t="s">
        <v>1005</v>
      </c>
      <c r="E107" s="254" t="s">
        <v>13554</v>
      </c>
      <c r="F107" s="337" t="s">
        <v>15290</v>
      </c>
      <c r="G107" s="291" t="s">
        <v>366</v>
      </c>
      <c r="H107" s="288" t="s">
        <v>14716</v>
      </c>
      <c r="I107" s="288" t="s">
        <v>98</v>
      </c>
      <c r="J107" s="288" t="s">
        <v>1366</v>
      </c>
      <c r="K107" s="282" t="s">
        <v>319</v>
      </c>
      <c r="L107" s="294" t="s">
        <v>13672</v>
      </c>
      <c r="M107" s="288" t="s">
        <v>13407</v>
      </c>
    </row>
    <row r="108" spans="1:14" ht="148.5">
      <c r="A108" s="288" t="str">
        <f t="shared" si="9"/>
        <v>DefinitionsC8</v>
      </c>
      <c r="B108" s="288" t="s">
        <v>948</v>
      </c>
      <c r="C108" s="288" t="s">
        <v>975</v>
      </c>
      <c r="D108" s="288" t="s">
        <v>1007</v>
      </c>
      <c r="E108" s="254" t="s">
        <v>13555</v>
      </c>
      <c r="F108" s="337" t="s">
        <v>14530</v>
      </c>
      <c r="G108" s="291" t="s">
        <v>15479</v>
      </c>
      <c r="H108" s="172" t="s">
        <v>277</v>
      </c>
      <c r="I108" s="288" t="s">
        <v>99</v>
      </c>
      <c r="J108" s="288" t="s">
        <v>1367</v>
      </c>
      <c r="K108" s="282" t="s">
        <v>320</v>
      </c>
      <c r="L108" s="294" t="s">
        <v>167</v>
      </c>
      <c r="M108" s="288" t="s">
        <v>13408</v>
      </c>
    </row>
    <row r="109" spans="1:14" ht="67.5">
      <c r="A109" s="288" t="str">
        <f t="shared" si="9"/>
        <v>DefinitionsC9</v>
      </c>
      <c r="B109" s="288" t="s">
        <v>948</v>
      </c>
      <c r="C109" s="288" t="s">
        <v>976</v>
      </c>
      <c r="D109" s="288" t="s">
        <v>945</v>
      </c>
      <c r="E109" s="254" t="s">
        <v>13556</v>
      </c>
      <c r="F109" s="337"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7" t="s">
        <v>14532</v>
      </c>
      <c r="G110" s="291" t="s">
        <v>1075</v>
      </c>
      <c r="H110" s="288" t="s">
        <v>1076</v>
      </c>
      <c r="I110" s="288" t="s">
        <v>1077</v>
      </c>
      <c r="J110" s="288" t="s">
        <v>1078</v>
      </c>
      <c r="K110" s="282" t="s">
        <v>322</v>
      </c>
      <c r="L110" s="294" t="s">
        <v>607</v>
      </c>
      <c r="M110" s="288" t="s">
        <v>13410</v>
      </c>
    </row>
    <row r="111" spans="1:14" ht="135">
      <c r="A111" s="288" t="str">
        <f t="shared" si="9"/>
        <v>DefinitionsC11</v>
      </c>
      <c r="B111" s="288" t="s">
        <v>948</v>
      </c>
      <c r="C111" s="288" t="s">
        <v>978</v>
      </c>
      <c r="D111" s="288" t="s">
        <v>1008</v>
      </c>
      <c r="E111" s="320" t="s">
        <v>13557</v>
      </c>
      <c r="F111" s="337" t="s">
        <v>14533</v>
      </c>
      <c r="G111" s="291" t="s">
        <v>14659</v>
      </c>
      <c r="H111" s="288" t="s">
        <v>14718</v>
      </c>
      <c r="I111" s="288" t="s">
        <v>14772</v>
      </c>
      <c r="J111" s="288" t="s">
        <v>1368</v>
      </c>
      <c r="K111" s="282" t="s">
        <v>323</v>
      </c>
      <c r="L111" s="294" t="s">
        <v>13673</v>
      </c>
      <c r="M111" s="288" t="s">
        <v>13411</v>
      </c>
    </row>
    <row r="112" spans="1:14" ht="108">
      <c r="A112" s="288" t="str">
        <f t="shared" si="9"/>
        <v>DefinitionsC12</v>
      </c>
      <c r="B112" s="288" t="s">
        <v>948</v>
      </c>
      <c r="C112" s="288" t="s">
        <v>979</v>
      </c>
      <c r="D112" s="288" t="s">
        <v>13386</v>
      </c>
      <c r="E112" s="320" t="s">
        <v>13558</v>
      </c>
      <c r="F112" s="337" t="s">
        <v>14534</v>
      </c>
      <c r="G112" s="291" t="s">
        <v>13468</v>
      </c>
      <c r="H112" s="288" t="s">
        <v>13469</v>
      </c>
      <c r="I112" s="288" t="s">
        <v>14773</v>
      </c>
      <c r="J112" s="288" t="s">
        <v>13692</v>
      </c>
      <c r="K112" s="282" t="s">
        <v>13470</v>
      </c>
      <c r="L112" s="294" t="s">
        <v>13471</v>
      </c>
      <c r="M112" s="288" t="s">
        <v>13472</v>
      </c>
    </row>
    <row r="113" spans="1:13" ht="135">
      <c r="A113" s="288" t="str">
        <f t="shared" si="9"/>
        <v>DefinitionsC13</v>
      </c>
      <c r="B113" s="288" t="s">
        <v>948</v>
      </c>
      <c r="C113" s="288" t="s">
        <v>980</v>
      </c>
      <c r="D113" s="288" t="s">
        <v>13387</v>
      </c>
      <c r="E113" s="320" t="s">
        <v>13559</v>
      </c>
      <c r="F113" s="337" t="s">
        <v>14535</v>
      </c>
      <c r="G113" s="291" t="s">
        <v>13473</v>
      </c>
      <c r="H113" s="172" t="s">
        <v>13474</v>
      </c>
      <c r="I113" s="288" t="s">
        <v>13475</v>
      </c>
      <c r="J113" s="288" t="s">
        <v>15572</v>
      </c>
      <c r="K113" s="282" t="s">
        <v>13476</v>
      </c>
      <c r="L113" s="294" t="s">
        <v>13674</v>
      </c>
      <c r="M113" s="288" t="s">
        <v>13460</v>
      </c>
    </row>
    <row r="114" spans="1:13" ht="409.5">
      <c r="A114" s="288" t="str">
        <f t="shared" si="9"/>
        <v>DefinitionsC14</v>
      </c>
      <c r="B114" s="288" t="s">
        <v>948</v>
      </c>
      <c r="C114" s="288" t="s">
        <v>981</v>
      </c>
      <c r="D114" s="288" t="s">
        <v>1010</v>
      </c>
      <c r="E114" s="320" t="s">
        <v>14382</v>
      </c>
      <c r="F114" s="337" t="s">
        <v>15291</v>
      </c>
      <c r="G114" s="291" t="s">
        <v>14660</v>
      </c>
      <c r="H114" s="288" t="s">
        <v>14719</v>
      </c>
      <c r="I114" s="288" t="s">
        <v>14774</v>
      </c>
      <c r="J114" s="288" t="s">
        <v>1347</v>
      </c>
      <c r="K114" s="282" t="s">
        <v>14833</v>
      </c>
      <c r="L114" s="294" t="s">
        <v>14893</v>
      </c>
      <c r="M114" s="288" t="s">
        <v>14969</v>
      </c>
    </row>
    <row r="115" spans="1:13" ht="229.5">
      <c r="A115" s="288" t="str">
        <f t="shared" si="9"/>
        <v>DefinitionsC15</v>
      </c>
      <c r="B115" s="288" t="s">
        <v>948</v>
      </c>
      <c r="C115" s="288" t="s">
        <v>982</v>
      </c>
      <c r="D115" s="288" t="s">
        <v>1013</v>
      </c>
      <c r="E115" s="320" t="s">
        <v>13560</v>
      </c>
      <c r="F115" s="337" t="s">
        <v>14536</v>
      </c>
      <c r="G115" s="291" t="s">
        <v>541</v>
      </c>
      <c r="H115" s="288" t="s">
        <v>278</v>
      </c>
      <c r="I115" s="288" t="s">
        <v>209</v>
      </c>
      <c r="J115" s="288" t="s">
        <v>13693</v>
      </c>
      <c r="K115" s="282" t="s">
        <v>324</v>
      </c>
      <c r="L115" s="294" t="s">
        <v>168</v>
      </c>
      <c r="M115" s="288" t="s">
        <v>13413</v>
      </c>
    </row>
    <row r="116" spans="1:13" ht="108">
      <c r="A116" s="288" t="str">
        <f t="shared" si="9"/>
        <v>DefinitionsC16</v>
      </c>
      <c r="B116" s="288" t="s">
        <v>948</v>
      </c>
      <c r="C116" s="288" t="s">
        <v>983</v>
      </c>
      <c r="D116" s="288" t="s">
        <v>1015</v>
      </c>
      <c r="E116" s="254" t="s">
        <v>13561</v>
      </c>
      <c r="F116" s="337" t="s">
        <v>14537</v>
      </c>
      <c r="G116" s="291" t="s">
        <v>15480</v>
      </c>
      <c r="H116" s="288" t="s">
        <v>279</v>
      </c>
      <c r="I116" s="288" t="s">
        <v>210</v>
      </c>
      <c r="J116" s="288" t="s">
        <v>1348</v>
      </c>
      <c r="K116" s="282" t="s">
        <v>325</v>
      </c>
      <c r="L116" s="294" t="s">
        <v>169</v>
      </c>
      <c r="M116" s="288" t="s">
        <v>13414</v>
      </c>
    </row>
    <row r="117" spans="1:13" ht="310.5">
      <c r="A117" s="288" t="str">
        <f t="shared" si="9"/>
        <v>DefinitionsC17</v>
      </c>
      <c r="B117" s="288" t="s">
        <v>948</v>
      </c>
      <c r="C117" s="288" t="s">
        <v>984</v>
      </c>
      <c r="D117" s="288" t="s">
        <v>1017</v>
      </c>
      <c r="E117" s="320" t="s">
        <v>14383</v>
      </c>
      <c r="F117" s="337" t="s">
        <v>14538</v>
      </c>
      <c r="G117" s="291" t="s">
        <v>14661</v>
      </c>
      <c r="H117" s="288" t="s">
        <v>14720</v>
      </c>
      <c r="I117" s="288" t="s">
        <v>15456</v>
      </c>
      <c r="J117" s="288" t="s">
        <v>1349</v>
      </c>
      <c r="K117" s="282" t="s">
        <v>14834</v>
      </c>
      <c r="L117" s="294" t="s">
        <v>14894</v>
      </c>
      <c r="M117" s="288" t="s">
        <v>14970</v>
      </c>
    </row>
    <row r="118" spans="1:13" ht="202.5">
      <c r="A118" s="288" t="str">
        <f t="shared" si="9"/>
        <v>DefinitionsC18</v>
      </c>
      <c r="B118" s="288" t="s">
        <v>948</v>
      </c>
      <c r="C118" s="288" t="s">
        <v>985</v>
      </c>
      <c r="D118" s="288" t="s">
        <v>566</v>
      </c>
      <c r="E118" s="320" t="s">
        <v>14384</v>
      </c>
      <c r="F118" s="337" t="s">
        <v>14539</v>
      </c>
      <c r="G118" s="291" t="s">
        <v>14662</v>
      </c>
      <c r="H118" s="172" t="s">
        <v>14721</v>
      </c>
      <c r="I118" s="288" t="s">
        <v>14775</v>
      </c>
      <c r="J118" s="288" t="s">
        <v>1350</v>
      </c>
      <c r="K118" s="282" t="s">
        <v>14835</v>
      </c>
      <c r="L118" s="294" t="s">
        <v>14895</v>
      </c>
      <c r="M118" s="288" t="s">
        <v>14971</v>
      </c>
    </row>
    <row r="119" spans="1:13" ht="27">
      <c r="A119" s="288" t="str">
        <f t="shared" si="9"/>
        <v>DefinitionsC19</v>
      </c>
      <c r="B119" s="288" t="s">
        <v>948</v>
      </c>
      <c r="C119" s="288" t="s">
        <v>986</v>
      </c>
      <c r="D119" s="288" t="s">
        <v>568</v>
      </c>
      <c r="E119" s="254" t="s">
        <v>866</v>
      </c>
      <c r="F119" s="330" t="s">
        <v>14540</v>
      </c>
      <c r="G119" s="291" t="s">
        <v>828</v>
      </c>
      <c r="H119" s="288" t="s">
        <v>829</v>
      </c>
      <c r="I119" s="288" t="s">
        <v>211</v>
      </c>
      <c r="J119" s="288" t="s">
        <v>830</v>
      </c>
      <c r="K119" s="282" t="s">
        <v>326</v>
      </c>
      <c r="L119" s="294" t="s">
        <v>608</v>
      </c>
      <c r="M119" s="288" t="s">
        <v>13417</v>
      </c>
    </row>
    <row r="120" spans="1:13" ht="67.5">
      <c r="A120" s="288" t="str">
        <f t="shared" si="9"/>
        <v>DefinitionsC20</v>
      </c>
      <c r="B120" s="288" t="s">
        <v>948</v>
      </c>
      <c r="C120" s="288" t="s">
        <v>987</v>
      </c>
      <c r="D120" s="288" t="s">
        <v>947</v>
      </c>
      <c r="E120" s="254" t="s">
        <v>13418</v>
      </c>
      <c r="F120" s="330" t="s">
        <v>14541</v>
      </c>
      <c r="G120" s="291" t="s">
        <v>831</v>
      </c>
      <c r="H120" s="288" t="s">
        <v>280</v>
      </c>
      <c r="I120" s="288" t="s">
        <v>212</v>
      </c>
      <c r="J120" s="288" t="s">
        <v>832</v>
      </c>
      <c r="K120" s="282" t="s">
        <v>327</v>
      </c>
      <c r="L120" s="294" t="s">
        <v>609</v>
      </c>
      <c r="M120" s="288" t="s">
        <v>13419</v>
      </c>
    </row>
    <row r="121" spans="1:13" ht="27">
      <c r="A121" s="288" t="str">
        <f t="shared" si="9"/>
        <v>DefinitionsC21</v>
      </c>
      <c r="B121" s="288" t="s">
        <v>948</v>
      </c>
      <c r="C121" s="288" t="s">
        <v>988</v>
      </c>
      <c r="D121" s="288" t="s">
        <v>13384</v>
      </c>
      <c r="E121" s="254" t="s">
        <v>13562</v>
      </c>
      <c r="F121" s="330" t="s">
        <v>14542</v>
      </c>
      <c r="G121" s="291" t="s">
        <v>14663</v>
      </c>
      <c r="H121" s="288" t="s">
        <v>13384</v>
      </c>
      <c r="I121" s="288" t="s">
        <v>13384</v>
      </c>
      <c r="J121" s="288" t="s">
        <v>13384</v>
      </c>
      <c r="K121" s="282" t="s">
        <v>13384</v>
      </c>
      <c r="L121" s="294" t="s">
        <v>13384</v>
      </c>
      <c r="M121" s="288" t="s">
        <v>13384</v>
      </c>
    </row>
    <row r="122" spans="1:13" ht="148.5">
      <c r="A122" s="288" t="str">
        <f t="shared" si="9"/>
        <v>DefinitionsC22</v>
      </c>
      <c r="B122" s="288" t="s">
        <v>948</v>
      </c>
      <c r="C122" s="288" t="s">
        <v>989</v>
      </c>
      <c r="D122" s="288" t="s">
        <v>574</v>
      </c>
      <c r="E122" s="320" t="s">
        <v>13563</v>
      </c>
      <c r="F122" s="330" t="s">
        <v>14543</v>
      </c>
      <c r="G122" s="291" t="s">
        <v>13420</v>
      </c>
      <c r="H122" s="288" t="s">
        <v>13421</v>
      </c>
      <c r="I122" s="288" t="s">
        <v>213</v>
      </c>
      <c r="J122" s="288" t="s">
        <v>1351</v>
      </c>
      <c r="K122" s="282" t="s">
        <v>328</v>
      </c>
      <c r="L122" s="294" t="s">
        <v>170</v>
      </c>
      <c r="M122" s="288" t="s">
        <v>13422</v>
      </c>
    </row>
    <row r="123" spans="1:13" ht="108">
      <c r="A123" s="288" t="str">
        <f t="shared" si="9"/>
        <v>DefinitionsC23</v>
      </c>
      <c r="B123" s="288" t="s">
        <v>948</v>
      </c>
      <c r="C123" s="288" t="s">
        <v>990</v>
      </c>
      <c r="D123" s="288" t="s">
        <v>13383</v>
      </c>
      <c r="E123" s="254" t="s">
        <v>13564</v>
      </c>
      <c r="F123" s="337" t="s">
        <v>14544</v>
      </c>
      <c r="G123" s="291" t="s">
        <v>14664</v>
      </c>
      <c r="H123" s="288" t="s">
        <v>13663</v>
      </c>
      <c r="I123" s="288" t="s">
        <v>13704</v>
      </c>
      <c r="J123" s="288" t="s">
        <v>13694</v>
      </c>
      <c r="K123" s="282" t="s">
        <v>13511</v>
      </c>
      <c r="L123" s="294" t="s">
        <v>14896</v>
      </c>
      <c r="M123" s="288" t="s">
        <v>13657</v>
      </c>
    </row>
    <row r="124" spans="1:13" ht="270">
      <c r="A124" s="288" t="str">
        <f t="shared" si="9"/>
        <v>DefinitionsC24</v>
      </c>
      <c r="B124" s="288" t="s">
        <v>948</v>
      </c>
      <c r="C124" s="288" t="s">
        <v>569</v>
      </c>
      <c r="D124" s="288" t="s">
        <v>15248</v>
      </c>
      <c r="E124" s="320" t="s">
        <v>13565</v>
      </c>
      <c r="F124" s="337" t="s">
        <v>15269</v>
      </c>
      <c r="G124" s="291" t="s">
        <v>14665</v>
      </c>
      <c r="H124" s="288" t="s">
        <v>15270</v>
      </c>
      <c r="I124" s="288" t="s">
        <v>13705</v>
      </c>
      <c r="J124" s="288" t="s">
        <v>15271</v>
      </c>
      <c r="K124" s="282" t="s">
        <v>15272</v>
      </c>
      <c r="L124" s="294" t="s">
        <v>15273</v>
      </c>
      <c r="M124" s="288" t="s">
        <v>15274</v>
      </c>
    </row>
    <row r="125" spans="1:13" ht="256.5">
      <c r="A125" s="288" t="str">
        <f t="shared" si="9"/>
        <v>DefinitionsC25</v>
      </c>
      <c r="B125" s="288" t="s">
        <v>948</v>
      </c>
      <c r="C125" s="288" t="s">
        <v>570</v>
      </c>
      <c r="D125" s="288" t="s">
        <v>13382</v>
      </c>
      <c r="E125" s="320" t="s">
        <v>14385</v>
      </c>
      <c r="F125" s="337" t="s">
        <v>14545</v>
      </c>
      <c r="G125" s="291" t="s">
        <v>14666</v>
      </c>
      <c r="H125" s="288" t="s">
        <v>14722</v>
      </c>
      <c r="I125" s="288" t="s">
        <v>14776</v>
      </c>
      <c r="J125" s="288" t="s">
        <v>13695</v>
      </c>
      <c r="K125" s="282" t="s">
        <v>14836</v>
      </c>
      <c r="L125" s="294" t="s">
        <v>14897</v>
      </c>
      <c r="M125" s="288" t="s">
        <v>14972</v>
      </c>
    </row>
    <row r="126" spans="1:13" ht="27">
      <c r="A126" s="288" t="str">
        <f t="shared" si="9"/>
        <v>DefinitionsC26</v>
      </c>
      <c r="B126" s="288" t="s">
        <v>948</v>
      </c>
      <c r="C126" s="288" t="s">
        <v>573</v>
      </c>
      <c r="D126" s="288" t="s">
        <v>577</v>
      </c>
      <c r="E126" s="254" t="s">
        <v>13566</v>
      </c>
      <c r="F126" s="337" t="s">
        <v>14546</v>
      </c>
      <c r="G126" s="291" t="s">
        <v>1079</v>
      </c>
      <c r="H126" s="288" t="s">
        <v>577</v>
      </c>
      <c r="I126" s="288" t="s">
        <v>214</v>
      </c>
      <c r="J126" s="288" t="s">
        <v>577</v>
      </c>
      <c r="K126" s="282" t="s">
        <v>577</v>
      </c>
      <c r="L126" s="294" t="s">
        <v>577</v>
      </c>
      <c r="M126" s="288" t="s">
        <v>13423</v>
      </c>
    </row>
    <row r="127" spans="1:13" ht="135">
      <c r="A127" s="288" t="str">
        <f t="shared" si="9"/>
        <v>DefinitionsC27</v>
      </c>
      <c r="B127" s="288" t="s">
        <v>948</v>
      </c>
      <c r="C127" s="288" t="s">
        <v>576</v>
      </c>
      <c r="D127" s="288" t="s">
        <v>580</v>
      </c>
      <c r="E127" s="320" t="s">
        <v>13567</v>
      </c>
      <c r="F127" s="337" t="s">
        <v>14547</v>
      </c>
      <c r="G127" s="291" t="s">
        <v>13424</v>
      </c>
      <c r="H127" s="288" t="s">
        <v>13425</v>
      </c>
      <c r="I127" s="288" t="s">
        <v>215</v>
      </c>
      <c r="J127" s="288" t="s">
        <v>1369</v>
      </c>
      <c r="K127" s="282" t="s">
        <v>329</v>
      </c>
      <c r="L127" s="294" t="s">
        <v>171</v>
      </c>
      <c r="M127" s="288" t="s">
        <v>13426</v>
      </c>
    </row>
    <row r="128" spans="1:13" ht="81">
      <c r="A128" s="288" t="str">
        <f t="shared" si="9"/>
        <v>DefinitionsC28</v>
      </c>
      <c r="B128" s="288" t="s">
        <v>948</v>
      </c>
      <c r="C128" s="288" t="s">
        <v>579</v>
      </c>
      <c r="D128" s="288" t="s">
        <v>13388</v>
      </c>
      <c r="E128" s="254" t="s">
        <v>13568</v>
      </c>
      <c r="F128" s="337" t="s">
        <v>14548</v>
      </c>
      <c r="G128" s="291" t="s">
        <v>14667</v>
      </c>
      <c r="H128" s="288" t="s">
        <v>13664</v>
      </c>
      <c r="I128" s="288" t="s">
        <v>15249</v>
      </c>
      <c r="J128" s="288" t="s">
        <v>13696</v>
      </c>
      <c r="K128" s="282" t="s">
        <v>13512</v>
      </c>
      <c r="L128" s="294" t="s">
        <v>13675</v>
      </c>
      <c r="M128" s="288" t="s">
        <v>13658</v>
      </c>
    </row>
    <row r="129" spans="1:13" ht="202.5">
      <c r="A129" s="288" t="str">
        <f t="shared" si="9"/>
        <v>DefinitionsC29</v>
      </c>
      <c r="B129" s="288" t="s">
        <v>948</v>
      </c>
      <c r="C129" s="288" t="s">
        <v>582</v>
      </c>
      <c r="D129" s="288" t="s">
        <v>13389</v>
      </c>
      <c r="E129" s="320" t="s">
        <v>13569</v>
      </c>
      <c r="F129" s="337" t="s">
        <v>14549</v>
      </c>
      <c r="G129" s="291" t="s">
        <v>13482</v>
      </c>
      <c r="H129" s="288" t="s">
        <v>13483</v>
      </c>
      <c r="I129" s="288" t="s">
        <v>13484</v>
      </c>
      <c r="J129" s="288" t="s">
        <v>15573</v>
      </c>
      <c r="K129" s="282" t="s">
        <v>13485</v>
      </c>
      <c r="L129" s="294" t="s">
        <v>13486</v>
      </c>
      <c r="M129" s="288" t="s">
        <v>13479</v>
      </c>
    </row>
    <row r="130" spans="1:13" ht="202.5">
      <c r="A130" s="288" t="str">
        <f t="shared" si="9"/>
        <v>DefinitionsC30</v>
      </c>
      <c r="B130" s="288" t="s">
        <v>948</v>
      </c>
      <c r="C130" s="288" t="s">
        <v>586</v>
      </c>
      <c r="D130" s="288" t="s">
        <v>13390</v>
      </c>
      <c r="E130" s="320" t="s">
        <v>14386</v>
      </c>
      <c r="F130" s="337" t="s">
        <v>14550</v>
      </c>
      <c r="G130" s="291" t="s">
        <v>14668</v>
      </c>
      <c r="H130" s="172" t="s">
        <v>13487</v>
      </c>
      <c r="I130" s="288" t="s">
        <v>14777</v>
      </c>
      <c r="J130" s="288" t="s">
        <v>15574</v>
      </c>
      <c r="K130" s="282" t="s">
        <v>13488</v>
      </c>
      <c r="L130" s="294" t="s">
        <v>13489</v>
      </c>
      <c r="M130" s="288" t="s">
        <v>13480</v>
      </c>
    </row>
    <row r="131" spans="1:13" ht="175.5">
      <c r="A131" s="288" t="str">
        <f t="shared" si="9"/>
        <v>DefinitionsC31</v>
      </c>
      <c r="B131" s="288" t="s">
        <v>948</v>
      </c>
      <c r="C131" s="288" t="s">
        <v>14248</v>
      </c>
      <c r="D131" s="288" t="s">
        <v>13391</v>
      </c>
      <c r="E131" s="320" t="s">
        <v>13570</v>
      </c>
      <c r="F131" s="337"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7" t="s">
        <v>409</v>
      </c>
      <c r="G132" s="291" t="s">
        <v>409</v>
      </c>
      <c r="H132" s="288" t="s">
        <v>409</v>
      </c>
      <c r="I132" s="288" t="s">
        <v>409</v>
      </c>
      <c r="J132" s="288" t="s">
        <v>409</v>
      </c>
      <c r="K132" s="291" t="s">
        <v>409</v>
      </c>
      <c r="L132" s="294" t="s">
        <v>409</v>
      </c>
      <c r="M132" s="204" t="s">
        <v>409</v>
      </c>
    </row>
    <row r="133" spans="1:13" ht="27">
      <c r="A133" s="288" t="str">
        <f t="shared" si="9"/>
        <v>DeclarationF3</v>
      </c>
      <c r="B133" s="288" t="s">
        <v>991</v>
      </c>
      <c r="C133" s="288" t="s">
        <v>1862</v>
      </c>
      <c r="D133" s="288" t="s">
        <v>1863</v>
      </c>
      <c r="E133" s="254" t="s">
        <v>13571</v>
      </c>
      <c r="F133" s="337" t="s">
        <v>1873</v>
      </c>
      <c r="G133" s="291" t="s">
        <v>1874</v>
      </c>
      <c r="H133" s="288" t="s">
        <v>1875</v>
      </c>
      <c r="I133" s="288" t="s">
        <v>1876</v>
      </c>
      <c r="J133" s="288" t="s">
        <v>1877</v>
      </c>
      <c r="K133" s="291" t="s">
        <v>1878</v>
      </c>
      <c r="L133" s="300" t="s">
        <v>1879</v>
      </c>
      <c r="M133" s="288" t="s">
        <v>14973</v>
      </c>
    </row>
    <row r="134" spans="1:13" ht="27">
      <c r="A134" s="288" t="str">
        <f t="shared" si="9"/>
        <v>DeclarationI3</v>
      </c>
      <c r="B134" s="288" t="s">
        <v>991</v>
      </c>
      <c r="C134" s="288" t="s">
        <v>1864</v>
      </c>
      <c r="D134" s="288" t="s">
        <v>1865</v>
      </c>
      <c r="E134" s="254" t="s">
        <v>13572</v>
      </c>
      <c r="F134" s="337"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7" t="s">
        <v>1887</v>
      </c>
      <c r="G135" s="291" t="s">
        <v>1888</v>
      </c>
      <c r="H135" s="288" t="s">
        <v>1889</v>
      </c>
      <c r="I135" s="288" t="s">
        <v>1890</v>
      </c>
      <c r="J135" s="288" t="s">
        <v>1891</v>
      </c>
      <c r="K135" s="291" t="s">
        <v>1892</v>
      </c>
      <c r="L135" s="300" t="s">
        <v>1893</v>
      </c>
      <c r="M135" s="288" t="s">
        <v>14975</v>
      </c>
    </row>
    <row r="136" spans="1:13" ht="40.5">
      <c r="A136" s="288" t="str">
        <f t="shared" si="9"/>
        <v>DeclarationB4</v>
      </c>
      <c r="B136" s="288" t="s">
        <v>991</v>
      </c>
      <c r="C136" s="288" t="s">
        <v>950</v>
      </c>
      <c r="D136" s="288" t="s">
        <v>840</v>
      </c>
      <c r="E136" s="320" t="s">
        <v>13573</v>
      </c>
      <c r="F136" s="337" t="s">
        <v>14552</v>
      </c>
      <c r="G136" s="291" t="s">
        <v>870</v>
      </c>
      <c r="H136" s="288" t="s">
        <v>367</v>
      </c>
      <c r="I136" s="288" t="s">
        <v>216</v>
      </c>
      <c r="J136" s="288" t="s">
        <v>1352</v>
      </c>
      <c r="K136" s="282" t="s">
        <v>330</v>
      </c>
      <c r="L136" s="294" t="s">
        <v>444</v>
      </c>
      <c r="M136" s="288" t="s">
        <v>14976</v>
      </c>
    </row>
    <row r="137" spans="1:13" ht="43.5">
      <c r="A137" s="288" t="str">
        <f t="shared" si="9"/>
        <v>DeclarationB6</v>
      </c>
      <c r="B137" s="288" t="s">
        <v>991</v>
      </c>
      <c r="C137" s="288" t="s">
        <v>952</v>
      </c>
      <c r="D137" s="288" t="s">
        <v>12604</v>
      </c>
      <c r="E137" s="288" t="s">
        <v>14387</v>
      </c>
      <c r="F137" s="332" t="s">
        <v>14553</v>
      </c>
      <c r="G137" s="343" t="s">
        <v>14670</v>
      </c>
      <c r="H137" s="285" t="s">
        <v>14723</v>
      </c>
      <c r="I137" s="296" t="s">
        <v>14778</v>
      </c>
      <c r="J137" s="296" t="s">
        <v>15119</v>
      </c>
      <c r="K137" s="297" t="s">
        <v>14837</v>
      </c>
      <c r="L137" s="298" t="s">
        <v>13676</v>
      </c>
      <c r="M137" s="296" t="s">
        <v>14977</v>
      </c>
    </row>
    <row r="138" spans="1:13" ht="54">
      <c r="A138" s="288" t="str">
        <f t="shared" ref="A138:A168" si="10">B138&amp;C138</f>
        <v>DeclarationB7</v>
      </c>
      <c r="B138" s="288" t="s">
        <v>991</v>
      </c>
      <c r="C138" s="288" t="s">
        <v>953</v>
      </c>
      <c r="D138" s="288" t="s">
        <v>1036</v>
      </c>
      <c r="E138" s="320" t="s">
        <v>917</v>
      </c>
      <c r="F138" s="337"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7"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7" t="s">
        <v>14556</v>
      </c>
      <c r="G140" s="291" t="s">
        <v>542</v>
      </c>
      <c r="H140" s="288" t="s">
        <v>873</v>
      </c>
      <c r="I140" s="288" t="s">
        <v>219</v>
      </c>
      <c r="J140" s="288" t="s">
        <v>2190</v>
      </c>
      <c r="K140" s="282" t="s">
        <v>333</v>
      </c>
      <c r="L140" s="294" t="s">
        <v>447</v>
      </c>
      <c r="M140" s="288" t="s">
        <v>14980</v>
      </c>
    </row>
    <row r="141" spans="1:13">
      <c r="A141" s="288" t="str">
        <f t="shared" si="10"/>
        <v>DeclarationB10</v>
      </c>
      <c r="B141" s="288" t="s">
        <v>991</v>
      </c>
      <c r="C141" s="288" t="s">
        <v>508</v>
      </c>
      <c r="D141" s="288" t="s">
        <v>505</v>
      </c>
      <c r="E141" s="254" t="s">
        <v>408</v>
      </c>
      <c r="F141" s="337" t="s">
        <v>14557</v>
      </c>
      <c r="G141" s="291" t="s">
        <v>543</v>
      </c>
      <c r="H141" s="288" t="s">
        <v>509</v>
      </c>
      <c r="I141" s="288" t="s">
        <v>220</v>
      </c>
      <c r="J141" s="288" t="s">
        <v>2191</v>
      </c>
      <c r="K141" s="282" t="s">
        <v>334</v>
      </c>
      <c r="L141" s="294" t="s">
        <v>512</v>
      </c>
      <c r="M141" s="288" t="s">
        <v>14981</v>
      </c>
    </row>
    <row r="142" spans="1:13" ht="27">
      <c r="A142" s="288" t="str">
        <f t="shared" si="10"/>
        <v>DeclarationB10A</v>
      </c>
      <c r="B142" s="288" t="s">
        <v>991</v>
      </c>
      <c r="C142" s="288" t="s">
        <v>1437</v>
      </c>
      <c r="D142" s="288" t="s">
        <v>505</v>
      </c>
      <c r="E142" s="254" t="s">
        <v>408</v>
      </c>
      <c r="F142" s="337" t="s">
        <v>14557</v>
      </c>
      <c r="G142" s="291" t="s">
        <v>543</v>
      </c>
      <c r="H142" s="288" t="s">
        <v>509</v>
      </c>
      <c r="I142" s="288" t="s">
        <v>220</v>
      </c>
      <c r="J142" s="288" t="s">
        <v>2191</v>
      </c>
      <c r="K142" s="282" t="s">
        <v>334</v>
      </c>
      <c r="L142" s="294" t="s">
        <v>512</v>
      </c>
      <c r="M142" s="288" t="s">
        <v>14981</v>
      </c>
    </row>
    <row r="143" spans="1:13" ht="27">
      <c r="A143" s="288" t="str">
        <f t="shared" si="10"/>
        <v>DeclarationB10C</v>
      </c>
      <c r="B143" s="288" t="s">
        <v>991</v>
      </c>
      <c r="C143" s="288" t="s">
        <v>1438</v>
      </c>
      <c r="D143" s="288" t="s">
        <v>506</v>
      </c>
      <c r="E143" s="254" t="s">
        <v>13576</v>
      </c>
      <c r="F143" s="337" t="s">
        <v>14558</v>
      </c>
      <c r="G143" s="291" t="s">
        <v>544</v>
      </c>
      <c r="H143" s="288" t="s">
        <v>510</v>
      </c>
      <c r="I143" s="288" t="s">
        <v>221</v>
      </c>
      <c r="J143" s="288" t="s">
        <v>2192</v>
      </c>
      <c r="K143" s="282" t="s">
        <v>335</v>
      </c>
      <c r="L143" s="294" t="s">
        <v>513</v>
      </c>
      <c r="M143" s="288" t="s">
        <v>14982</v>
      </c>
    </row>
    <row r="144" spans="1:13" ht="27">
      <c r="A144" s="288" t="str">
        <f t="shared" si="10"/>
        <v>DeclarationB10B</v>
      </c>
      <c r="B144" s="288" t="s">
        <v>991</v>
      </c>
      <c r="C144" s="288" t="s">
        <v>1439</v>
      </c>
      <c r="D144" s="288" t="s">
        <v>507</v>
      </c>
      <c r="E144" s="320" t="s">
        <v>13577</v>
      </c>
      <c r="F144" s="337" t="s">
        <v>14559</v>
      </c>
      <c r="G144" s="291" t="s">
        <v>545</v>
      </c>
      <c r="H144" s="288" t="s">
        <v>369</v>
      </c>
      <c r="I144" s="288" t="s">
        <v>222</v>
      </c>
      <c r="J144" s="288" t="s">
        <v>511</v>
      </c>
      <c r="K144" s="282" t="s">
        <v>336</v>
      </c>
      <c r="L144" s="294" t="s">
        <v>514</v>
      </c>
      <c r="M144" s="288" t="s">
        <v>14983</v>
      </c>
    </row>
    <row r="145" spans="1:13" ht="27">
      <c r="A145" s="288" t="str">
        <f t="shared" si="10"/>
        <v>DeclarationD11</v>
      </c>
      <c r="B145" s="288" t="s">
        <v>991</v>
      </c>
      <c r="C145" s="288" t="s">
        <v>1541</v>
      </c>
      <c r="D145" s="288" t="s">
        <v>1540</v>
      </c>
      <c r="E145" s="320" t="s">
        <v>13578</v>
      </c>
      <c r="F145" s="337" t="s">
        <v>1894</v>
      </c>
      <c r="G145" s="291" t="s">
        <v>15481</v>
      </c>
      <c r="H145" s="288" t="s">
        <v>1895</v>
      </c>
      <c r="I145" s="288" t="s">
        <v>1896</v>
      </c>
      <c r="J145" s="288" t="s">
        <v>1897</v>
      </c>
      <c r="K145" s="291" t="s">
        <v>1898</v>
      </c>
      <c r="L145" s="300" t="s">
        <v>1899</v>
      </c>
      <c r="M145" s="288" t="s">
        <v>14984</v>
      </c>
    </row>
    <row r="146" spans="1:13" ht="27">
      <c r="A146" s="288" t="str">
        <f t="shared" si="10"/>
        <v>DeclarationB12</v>
      </c>
      <c r="B146" s="288" t="s">
        <v>991</v>
      </c>
      <c r="C146" s="288" t="s">
        <v>958</v>
      </c>
      <c r="D146" s="288" t="s">
        <v>462</v>
      </c>
      <c r="E146" s="320" t="s">
        <v>13579</v>
      </c>
      <c r="F146" s="337" t="s">
        <v>14560</v>
      </c>
      <c r="G146" s="291" t="s">
        <v>1081</v>
      </c>
      <c r="H146" s="288" t="s">
        <v>370</v>
      </c>
      <c r="I146" s="288" t="s">
        <v>223</v>
      </c>
      <c r="J146" s="288" t="s">
        <v>2193</v>
      </c>
      <c r="K146" s="282" t="s">
        <v>337</v>
      </c>
      <c r="L146" s="294" t="s">
        <v>13677</v>
      </c>
      <c r="M146" s="288" t="s">
        <v>14985</v>
      </c>
    </row>
    <row r="147" spans="1:13" ht="27">
      <c r="A147" s="288" t="str">
        <f t="shared" si="10"/>
        <v>DeclarationB13</v>
      </c>
      <c r="B147" s="288" t="s">
        <v>991</v>
      </c>
      <c r="C147" s="288" t="s">
        <v>959</v>
      </c>
      <c r="D147" s="288" t="s">
        <v>463</v>
      </c>
      <c r="E147" s="320" t="s">
        <v>13580</v>
      </c>
      <c r="F147" s="337" t="s">
        <v>14561</v>
      </c>
      <c r="G147" s="291" t="s">
        <v>546</v>
      </c>
      <c r="H147" s="288" t="s">
        <v>371</v>
      </c>
      <c r="I147" s="288" t="s">
        <v>224</v>
      </c>
      <c r="J147" s="288" t="s">
        <v>2194</v>
      </c>
      <c r="K147" s="282" t="s">
        <v>13708</v>
      </c>
      <c r="L147" s="294" t="s">
        <v>13678</v>
      </c>
      <c r="M147" s="288" t="s">
        <v>14986</v>
      </c>
    </row>
    <row r="148" spans="1:13">
      <c r="A148" s="288" t="str">
        <f t="shared" si="10"/>
        <v>DeclarationB14</v>
      </c>
      <c r="B148" s="288" t="s">
        <v>991</v>
      </c>
      <c r="C148" s="288" t="s">
        <v>960</v>
      </c>
      <c r="D148" s="288" t="s">
        <v>834</v>
      </c>
      <c r="E148" s="254" t="s">
        <v>13581</v>
      </c>
      <c r="F148" s="337" t="s">
        <v>14562</v>
      </c>
      <c r="G148" s="291" t="s">
        <v>1082</v>
      </c>
      <c r="H148" s="288" t="s">
        <v>874</v>
      </c>
      <c r="I148" s="288" t="s">
        <v>225</v>
      </c>
      <c r="J148" s="288" t="s">
        <v>874</v>
      </c>
      <c r="K148" s="282" t="s">
        <v>338</v>
      </c>
      <c r="L148" s="294" t="s">
        <v>448</v>
      </c>
      <c r="M148" s="288" t="s">
        <v>14987</v>
      </c>
    </row>
    <row r="149" spans="1:13">
      <c r="A149" s="288" t="str">
        <f t="shared" si="10"/>
        <v>DeclarationB15</v>
      </c>
      <c r="B149" s="288" t="s">
        <v>991</v>
      </c>
      <c r="C149" s="288" t="s">
        <v>961</v>
      </c>
      <c r="D149" s="288" t="s">
        <v>464</v>
      </c>
      <c r="E149" s="254" t="s">
        <v>13582</v>
      </c>
      <c r="F149" s="337" t="s">
        <v>14563</v>
      </c>
      <c r="G149" s="291" t="s">
        <v>875</v>
      </c>
      <c r="H149" s="288" t="s">
        <v>372</v>
      </c>
      <c r="I149" s="288" t="s">
        <v>226</v>
      </c>
      <c r="J149" s="288" t="s">
        <v>2195</v>
      </c>
      <c r="K149" s="282" t="s">
        <v>13709</v>
      </c>
      <c r="L149" s="294" t="s">
        <v>172</v>
      </c>
      <c r="M149" s="288" t="s">
        <v>14988</v>
      </c>
    </row>
    <row r="150" spans="1:13">
      <c r="A150" s="288" t="str">
        <f t="shared" si="10"/>
        <v>DeclarationB16</v>
      </c>
      <c r="B150" s="288" t="s">
        <v>991</v>
      </c>
      <c r="C150" s="288" t="s">
        <v>962</v>
      </c>
      <c r="D150" s="288" t="s">
        <v>465</v>
      </c>
      <c r="E150" s="254" t="s">
        <v>13583</v>
      </c>
      <c r="F150" s="337" t="s">
        <v>14564</v>
      </c>
      <c r="G150" s="291" t="s">
        <v>1083</v>
      </c>
      <c r="H150" s="288" t="s">
        <v>373</v>
      </c>
      <c r="I150" s="288" t="s">
        <v>227</v>
      </c>
      <c r="J150" s="288" t="s">
        <v>2196</v>
      </c>
      <c r="K150" s="282" t="s">
        <v>13710</v>
      </c>
      <c r="L150" s="294" t="s">
        <v>173</v>
      </c>
      <c r="M150" s="288" t="s">
        <v>14989</v>
      </c>
    </row>
    <row r="151" spans="1:13">
      <c r="A151" s="288" t="str">
        <f t="shared" si="10"/>
        <v>DeclarationB17</v>
      </c>
      <c r="B151" s="288" t="s">
        <v>991</v>
      </c>
      <c r="C151" s="288" t="s">
        <v>963</v>
      </c>
      <c r="D151" s="288" t="s">
        <v>466</v>
      </c>
      <c r="E151" s="254" t="s">
        <v>13584</v>
      </c>
      <c r="F151" s="337" t="s">
        <v>14565</v>
      </c>
      <c r="G151" s="291" t="s">
        <v>547</v>
      </c>
      <c r="H151" s="288" t="s">
        <v>374</v>
      </c>
      <c r="I151" s="288" t="s">
        <v>228</v>
      </c>
      <c r="J151" s="288" t="s">
        <v>2197</v>
      </c>
      <c r="K151" s="282" t="s">
        <v>13711</v>
      </c>
      <c r="L151" s="294" t="s">
        <v>174</v>
      </c>
      <c r="M151" s="288" t="s">
        <v>14990</v>
      </c>
    </row>
    <row r="152" spans="1:13">
      <c r="A152" s="288" t="str">
        <f t="shared" si="10"/>
        <v>DeclarationB18</v>
      </c>
      <c r="B152" s="288" t="s">
        <v>991</v>
      </c>
      <c r="C152" s="288" t="s">
        <v>964</v>
      </c>
      <c r="D152" s="288" t="s">
        <v>497</v>
      </c>
      <c r="E152" s="254" t="s">
        <v>13585</v>
      </c>
      <c r="F152" s="337" t="s">
        <v>14566</v>
      </c>
      <c r="G152" s="291" t="s">
        <v>15482</v>
      </c>
      <c r="H152" s="288" t="s">
        <v>130</v>
      </c>
      <c r="I152" s="288" t="s">
        <v>229</v>
      </c>
      <c r="J152" s="288" t="s">
        <v>1374</v>
      </c>
      <c r="K152" s="282" t="s">
        <v>13712</v>
      </c>
      <c r="L152" s="294" t="s">
        <v>175</v>
      </c>
      <c r="M152" s="288" t="s">
        <v>14991</v>
      </c>
    </row>
    <row r="153" spans="1:13">
      <c r="A153" s="288" t="str">
        <f t="shared" si="10"/>
        <v>DeclarationB19</v>
      </c>
      <c r="B153" s="288" t="s">
        <v>991</v>
      </c>
      <c r="C153" s="288" t="s">
        <v>965</v>
      </c>
      <c r="D153" s="288" t="s">
        <v>498</v>
      </c>
      <c r="E153" s="254" t="s">
        <v>13586</v>
      </c>
      <c r="F153" s="337" t="s">
        <v>14567</v>
      </c>
      <c r="G153" s="291" t="s">
        <v>15483</v>
      </c>
      <c r="H153" s="288" t="s">
        <v>628</v>
      </c>
      <c r="I153" s="288" t="s">
        <v>13706</v>
      </c>
      <c r="J153" s="288" t="s">
        <v>2198</v>
      </c>
      <c r="K153" s="282" t="s">
        <v>13707</v>
      </c>
      <c r="L153" s="294" t="s">
        <v>176</v>
      </c>
      <c r="M153" s="288" t="s">
        <v>14992</v>
      </c>
    </row>
    <row r="154" spans="1:13">
      <c r="A154" s="288" t="str">
        <f t="shared" si="10"/>
        <v>DeclarationB20</v>
      </c>
      <c r="B154" s="288" t="s">
        <v>991</v>
      </c>
      <c r="C154" s="288" t="s">
        <v>966</v>
      </c>
      <c r="D154" s="288" t="s">
        <v>499</v>
      </c>
      <c r="E154" s="254" t="s">
        <v>13587</v>
      </c>
      <c r="F154" s="337" t="s">
        <v>14568</v>
      </c>
      <c r="G154" s="291" t="s">
        <v>15484</v>
      </c>
      <c r="H154" s="288" t="s">
        <v>375</v>
      </c>
      <c r="I154" s="288" t="s">
        <v>230</v>
      </c>
      <c r="J154" s="288" t="s">
        <v>2199</v>
      </c>
      <c r="K154" s="282" t="s">
        <v>13713</v>
      </c>
      <c r="L154" s="294" t="s">
        <v>177</v>
      </c>
      <c r="M154" s="288" t="s">
        <v>14993</v>
      </c>
    </row>
    <row r="155" spans="1:13">
      <c r="A155" s="288" t="str">
        <f t="shared" si="10"/>
        <v>DeclarationB21</v>
      </c>
      <c r="B155" s="288" t="s">
        <v>991</v>
      </c>
      <c r="C155" s="288" t="s">
        <v>967</v>
      </c>
      <c r="D155" s="288" t="s">
        <v>14126</v>
      </c>
      <c r="E155" s="254" t="s">
        <v>14127</v>
      </c>
      <c r="F155" s="326" t="s">
        <v>14128</v>
      </c>
      <c r="G155" s="291" t="s">
        <v>15485</v>
      </c>
      <c r="H155" s="288" t="s">
        <v>376</v>
      </c>
      <c r="I155" s="288" t="s">
        <v>14129</v>
      </c>
      <c r="J155" s="288" t="s">
        <v>14130</v>
      </c>
      <c r="K155" s="282" t="s">
        <v>14131</v>
      </c>
      <c r="L155" s="294" t="s">
        <v>14132</v>
      </c>
      <c r="M155" s="288" t="s">
        <v>14133</v>
      </c>
    </row>
    <row r="156" spans="1:13">
      <c r="A156" s="288" t="str">
        <f t="shared" si="10"/>
        <v>DeclarationB22</v>
      </c>
      <c r="B156" s="288" t="s">
        <v>991</v>
      </c>
      <c r="C156" s="288" t="s">
        <v>968</v>
      </c>
      <c r="D156" s="288" t="s">
        <v>467</v>
      </c>
      <c r="E156" s="283" t="s">
        <v>13588</v>
      </c>
      <c r="F156" s="337" t="s">
        <v>14569</v>
      </c>
      <c r="G156" s="291" t="s">
        <v>548</v>
      </c>
      <c r="H156" s="288" t="s">
        <v>377</v>
      </c>
      <c r="I156" s="288" t="s">
        <v>231</v>
      </c>
      <c r="J156" s="288" t="s">
        <v>1375</v>
      </c>
      <c r="K156" s="282" t="s">
        <v>13714</v>
      </c>
      <c r="L156" s="294" t="s">
        <v>178</v>
      </c>
      <c r="M156" s="288" t="s">
        <v>14994</v>
      </c>
    </row>
    <row r="157" spans="1:13" ht="27">
      <c r="A157" s="288" t="str">
        <f t="shared" si="10"/>
        <v>DeclarationB24</v>
      </c>
      <c r="B157" s="288" t="s">
        <v>991</v>
      </c>
      <c r="C157" s="288" t="s">
        <v>996</v>
      </c>
      <c r="D157" s="288" t="s">
        <v>14259</v>
      </c>
      <c r="E157" s="254" t="s">
        <v>14260</v>
      </c>
      <c r="F157" s="337" t="s">
        <v>14570</v>
      </c>
      <c r="G157" s="291" t="s">
        <v>14261</v>
      </c>
      <c r="H157" s="288" t="s">
        <v>14262</v>
      </c>
      <c r="I157" s="288" t="s">
        <v>14263</v>
      </c>
      <c r="J157" s="288" t="s">
        <v>14264</v>
      </c>
      <c r="K157" s="282" t="s">
        <v>14265</v>
      </c>
      <c r="L157" s="294" t="s">
        <v>14266</v>
      </c>
      <c r="M157" s="288" t="s">
        <v>14267</v>
      </c>
    </row>
    <row r="158" spans="1:13" ht="29">
      <c r="A158" s="288" t="str">
        <f t="shared" si="10"/>
        <v>DeclarationB25</v>
      </c>
      <c r="B158" s="288" t="s">
        <v>991</v>
      </c>
      <c r="C158" s="288" t="s">
        <v>476</v>
      </c>
      <c r="D158" s="290" t="s">
        <v>12629</v>
      </c>
      <c r="E158" s="255" t="s">
        <v>13589</v>
      </c>
      <c r="F158" s="332" t="s">
        <v>14571</v>
      </c>
      <c r="G158" s="343" t="s">
        <v>14671</v>
      </c>
      <c r="H158" s="296" t="s">
        <v>14724</v>
      </c>
      <c r="I158" s="296" t="s">
        <v>14779</v>
      </c>
      <c r="J158" s="296" t="s">
        <v>15120</v>
      </c>
      <c r="K158" s="297" t="s">
        <v>14838</v>
      </c>
      <c r="L158" s="298" t="s">
        <v>13679</v>
      </c>
      <c r="M158" s="296" t="s">
        <v>14995</v>
      </c>
    </row>
    <row r="159" spans="1:13" ht="14.5">
      <c r="A159" s="288" t="str">
        <f t="shared" si="10"/>
        <v>DeclarationB31</v>
      </c>
      <c r="B159" s="288" t="s">
        <v>991</v>
      </c>
      <c r="C159" s="288" t="s">
        <v>477</v>
      </c>
      <c r="D159" s="290" t="s">
        <v>12659</v>
      </c>
      <c r="E159" s="255" t="s">
        <v>12660</v>
      </c>
      <c r="F159" s="332" t="s">
        <v>14572</v>
      </c>
      <c r="G159" s="342" t="s">
        <v>12661</v>
      </c>
      <c r="H159" s="296" t="s">
        <v>14725</v>
      </c>
      <c r="I159" s="285" t="s">
        <v>12662</v>
      </c>
      <c r="J159" s="285" t="s">
        <v>12663</v>
      </c>
      <c r="K159" s="297" t="s">
        <v>12664</v>
      </c>
      <c r="L159" s="298" t="s">
        <v>12665</v>
      </c>
      <c r="M159" s="285" t="s">
        <v>12666</v>
      </c>
    </row>
    <row r="160" spans="1:13" ht="54">
      <c r="A160" s="288" t="str">
        <f t="shared" si="10"/>
        <v>DeclarationB37</v>
      </c>
      <c r="B160" s="288" t="s">
        <v>991</v>
      </c>
      <c r="C160" s="288" t="s">
        <v>478</v>
      </c>
      <c r="D160" s="290" t="s">
        <v>2304</v>
      </c>
      <c r="E160" s="283" t="s">
        <v>13590</v>
      </c>
      <c r="F160" s="338" t="s">
        <v>14573</v>
      </c>
      <c r="G160" s="341" t="s">
        <v>2383</v>
      </c>
      <c r="H160" s="290" t="s">
        <v>2384</v>
      </c>
      <c r="I160" s="290" t="s">
        <v>2385</v>
      </c>
      <c r="J160" s="290" t="s">
        <v>15575</v>
      </c>
      <c r="K160" s="284" t="s">
        <v>2386</v>
      </c>
      <c r="L160" s="295" t="s">
        <v>2387</v>
      </c>
      <c r="M160" s="290" t="s">
        <v>2388</v>
      </c>
    </row>
    <row r="161" spans="1:13" ht="40.5">
      <c r="A161" s="288" t="str">
        <f t="shared" si="10"/>
        <v>DeclarationB43</v>
      </c>
      <c r="B161" s="288" t="s">
        <v>991</v>
      </c>
      <c r="C161" s="288" t="s">
        <v>479</v>
      </c>
      <c r="D161" s="290" t="s">
        <v>14146</v>
      </c>
      <c r="E161" s="290" t="s">
        <v>14388</v>
      </c>
      <c r="F161" s="338" t="s">
        <v>15292</v>
      </c>
      <c r="G161" s="341" t="s">
        <v>15486</v>
      </c>
      <c r="H161" s="290" t="s">
        <v>14726</v>
      </c>
      <c r="I161" s="290" t="s">
        <v>14780</v>
      </c>
      <c r="J161" s="290" t="s">
        <v>15576</v>
      </c>
      <c r="K161" s="290" t="s">
        <v>14839</v>
      </c>
      <c r="L161" s="290" t="s">
        <v>14898</v>
      </c>
      <c r="M161" s="290" t="s">
        <v>14996</v>
      </c>
    </row>
    <row r="162" spans="1:13" ht="40.5">
      <c r="A162" s="288" t="str">
        <f t="shared" si="10"/>
        <v>DeclarationB49</v>
      </c>
      <c r="B162" s="288" t="s">
        <v>991</v>
      </c>
      <c r="C162" s="288" t="s">
        <v>480</v>
      </c>
      <c r="D162" s="290" t="s">
        <v>14137</v>
      </c>
      <c r="E162" s="283" t="s">
        <v>14138</v>
      </c>
      <c r="F162" s="338" t="s">
        <v>14574</v>
      </c>
      <c r="G162" s="341" t="s">
        <v>14139</v>
      </c>
      <c r="H162" s="290" t="s">
        <v>14140</v>
      </c>
      <c r="I162" s="290" t="s">
        <v>14141</v>
      </c>
      <c r="J162" s="290" t="s">
        <v>14142</v>
      </c>
      <c r="K162" s="284" t="s">
        <v>14143</v>
      </c>
      <c r="L162" s="295" t="s">
        <v>14144</v>
      </c>
      <c r="M162" s="290" t="s">
        <v>14145</v>
      </c>
    </row>
    <row r="163" spans="1:13" ht="29">
      <c r="A163" s="288" t="str">
        <f t="shared" si="10"/>
        <v>DeclarationB55</v>
      </c>
      <c r="B163" s="288" t="s">
        <v>991</v>
      </c>
      <c r="C163" s="288" t="s">
        <v>481</v>
      </c>
      <c r="D163" s="290" t="s">
        <v>14147</v>
      </c>
      <c r="E163" s="321" t="s">
        <v>14389</v>
      </c>
      <c r="F163" s="335" t="s">
        <v>14148</v>
      </c>
      <c r="G163" s="342" t="s">
        <v>14149</v>
      </c>
      <c r="H163" s="285" t="s">
        <v>14150</v>
      </c>
      <c r="I163" s="285" t="s">
        <v>14151</v>
      </c>
      <c r="J163" s="285" t="s">
        <v>14152</v>
      </c>
      <c r="K163" s="297" t="s">
        <v>14153</v>
      </c>
      <c r="L163" s="298" t="s">
        <v>14154</v>
      </c>
      <c r="M163" s="285" t="s">
        <v>14155</v>
      </c>
    </row>
    <row r="164" spans="1:13" ht="29">
      <c r="A164" s="288" t="str">
        <f t="shared" si="10"/>
        <v>DeclarationB61</v>
      </c>
      <c r="B164" s="288" t="s">
        <v>991</v>
      </c>
      <c r="C164" s="288" t="s">
        <v>999</v>
      </c>
      <c r="D164" s="290" t="s">
        <v>14156</v>
      </c>
      <c r="E164" s="319" t="s">
        <v>14157</v>
      </c>
      <c r="F164" s="338" t="s">
        <v>14575</v>
      </c>
      <c r="G164" s="341" t="s">
        <v>14158</v>
      </c>
      <c r="H164" s="290" t="s">
        <v>14159</v>
      </c>
      <c r="I164" s="290" t="s">
        <v>14160</v>
      </c>
      <c r="J164" s="290" t="s">
        <v>14161</v>
      </c>
      <c r="K164" s="284" t="s">
        <v>14162</v>
      </c>
      <c r="L164" s="295" t="s">
        <v>14163</v>
      </c>
      <c r="M164" s="290" t="s">
        <v>14164</v>
      </c>
    </row>
    <row r="165" spans="1:13" ht="40.5">
      <c r="A165" s="288" t="str">
        <f t="shared" si="10"/>
        <v>DeclarationB67</v>
      </c>
      <c r="B165" s="288" t="s">
        <v>991</v>
      </c>
      <c r="C165" s="288" t="s">
        <v>1249</v>
      </c>
      <c r="D165" s="290" t="s">
        <v>14165</v>
      </c>
      <c r="E165" s="319" t="s">
        <v>14166</v>
      </c>
      <c r="F165" s="338" t="s">
        <v>14576</v>
      </c>
      <c r="G165" s="341" t="s">
        <v>15487</v>
      </c>
      <c r="H165" s="290" t="s">
        <v>14167</v>
      </c>
      <c r="I165" s="290" t="s">
        <v>14168</v>
      </c>
      <c r="J165" s="290" t="s">
        <v>14169</v>
      </c>
      <c r="K165" s="284" t="s">
        <v>14170</v>
      </c>
      <c r="L165" s="295" t="s">
        <v>14171</v>
      </c>
      <c r="M165" s="290" t="s">
        <v>14172</v>
      </c>
    </row>
    <row r="166" spans="1:13" ht="27">
      <c r="A166" s="288" t="str">
        <f t="shared" si="10"/>
        <v>DeclarationB73</v>
      </c>
      <c r="B166" s="288" t="s">
        <v>991</v>
      </c>
      <c r="C166" s="288" t="s">
        <v>1259</v>
      </c>
      <c r="D166" s="288" t="s">
        <v>1037</v>
      </c>
      <c r="E166" s="320" t="s">
        <v>13591</v>
      </c>
      <c r="F166" s="337" t="s">
        <v>14577</v>
      </c>
      <c r="G166" s="291" t="s">
        <v>919</v>
      </c>
      <c r="H166" s="288" t="s">
        <v>1237</v>
      </c>
      <c r="I166" s="288" t="s">
        <v>232</v>
      </c>
      <c r="J166" s="288" t="s">
        <v>1245</v>
      </c>
      <c r="K166" s="282" t="s">
        <v>268</v>
      </c>
      <c r="L166" s="294" t="s">
        <v>620</v>
      </c>
      <c r="M166" s="288" t="s">
        <v>14997</v>
      </c>
    </row>
    <row r="167" spans="1:13" ht="27">
      <c r="A167" s="288" t="str">
        <f t="shared" si="10"/>
        <v>DeclarationB75</v>
      </c>
      <c r="B167" s="288" t="s">
        <v>991</v>
      </c>
      <c r="C167" s="288" t="s">
        <v>1260</v>
      </c>
      <c r="D167" s="288" t="s">
        <v>15121</v>
      </c>
      <c r="E167" s="288" t="s">
        <v>14390</v>
      </c>
      <c r="F167" s="337" t="s">
        <v>14578</v>
      </c>
      <c r="G167" s="291" t="s">
        <v>15488</v>
      </c>
      <c r="H167" s="288" t="s">
        <v>14727</v>
      </c>
      <c r="I167" s="288" t="s">
        <v>14781</v>
      </c>
      <c r="J167" s="288" t="s">
        <v>15577</v>
      </c>
      <c r="K167" s="288" t="s">
        <v>14840</v>
      </c>
      <c r="L167" s="288" t="s">
        <v>14899</v>
      </c>
      <c r="M167" s="288" t="s">
        <v>14998</v>
      </c>
    </row>
    <row r="168" spans="1:13" ht="67.5">
      <c r="A168" s="288" t="str">
        <f t="shared" si="10"/>
        <v>DeclarationB77</v>
      </c>
      <c r="B168" s="288" t="s">
        <v>991</v>
      </c>
      <c r="C168" s="288" t="s">
        <v>1261</v>
      </c>
      <c r="D168" s="288" t="s">
        <v>15122</v>
      </c>
      <c r="E168" s="288" t="s">
        <v>14391</v>
      </c>
      <c r="F168" s="337" t="s">
        <v>14579</v>
      </c>
      <c r="G168" s="291" t="s">
        <v>14672</v>
      </c>
      <c r="H168" s="288" t="s">
        <v>14728</v>
      </c>
      <c r="I168" s="288" t="s">
        <v>14782</v>
      </c>
      <c r="J168" s="288" t="s">
        <v>15578</v>
      </c>
      <c r="K168" s="288" t="s">
        <v>14841</v>
      </c>
      <c r="L168" s="288" t="s">
        <v>14900</v>
      </c>
      <c r="M168" s="288" t="s">
        <v>14999</v>
      </c>
    </row>
    <row r="169" spans="1:13" ht="54">
      <c r="A169" s="288" t="str">
        <f t="shared" ref="A169" si="11">B169&amp;C169</f>
        <v>DeclarationB79</v>
      </c>
      <c r="B169" s="288" t="s">
        <v>991</v>
      </c>
      <c r="C169" s="288" t="s">
        <v>482</v>
      </c>
      <c r="D169" s="290" t="s">
        <v>14174</v>
      </c>
      <c r="E169" s="319" t="s">
        <v>14175</v>
      </c>
      <c r="F169" s="338" t="s">
        <v>15293</v>
      </c>
      <c r="G169" s="341" t="s">
        <v>14176</v>
      </c>
      <c r="H169" s="290" t="s">
        <v>14177</v>
      </c>
      <c r="I169" s="290" t="s">
        <v>14178</v>
      </c>
      <c r="J169" s="290" t="s">
        <v>15579</v>
      </c>
      <c r="K169" s="284" t="s">
        <v>14179</v>
      </c>
      <c r="L169" s="295" t="s">
        <v>14180</v>
      </c>
      <c r="M169" s="290" t="s">
        <v>14181</v>
      </c>
    </row>
    <row r="170" spans="1:13" ht="27">
      <c r="A170" s="288" t="str">
        <f t="shared" ref="A170:A205" si="12">B170&amp;C170</f>
        <v>DeclarationB81</v>
      </c>
      <c r="B170" s="288" t="s">
        <v>991</v>
      </c>
      <c r="C170" s="288" t="s">
        <v>483</v>
      </c>
      <c r="D170" s="290" t="s">
        <v>15147</v>
      </c>
      <c r="E170" s="290" t="s">
        <v>14392</v>
      </c>
      <c r="F170" s="338" t="s">
        <v>15294</v>
      </c>
      <c r="G170" s="341" t="s">
        <v>14673</v>
      </c>
      <c r="H170" s="290" t="s">
        <v>14729</v>
      </c>
      <c r="I170" s="290" t="s">
        <v>14783</v>
      </c>
      <c r="J170" s="290" t="s">
        <v>15146</v>
      </c>
      <c r="K170" s="290" t="s">
        <v>14842</v>
      </c>
      <c r="L170" s="290" t="s">
        <v>14901</v>
      </c>
      <c r="M170" s="290" t="s">
        <v>15000</v>
      </c>
    </row>
    <row r="171" spans="1:13" ht="29">
      <c r="A171" s="288" t="str">
        <f t="shared" si="12"/>
        <v>DeclarationB83</v>
      </c>
      <c r="B171" s="288" t="s">
        <v>991</v>
      </c>
      <c r="C171" s="288" t="s">
        <v>484</v>
      </c>
      <c r="D171" s="290" t="s">
        <v>14182</v>
      </c>
      <c r="E171" s="321" t="s">
        <v>14183</v>
      </c>
      <c r="F171" s="332" t="s">
        <v>14580</v>
      </c>
      <c r="G171" s="342" t="s">
        <v>14184</v>
      </c>
      <c r="H171" s="285" t="s">
        <v>14185</v>
      </c>
      <c r="I171" s="285" t="s">
        <v>14186</v>
      </c>
      <c r="J171" s="285" t="s">
        <v>14187</v>
      </c>
      <c r="K171" s="297" t="s">
        <v>14188</v>
      </c>
      <c r="L171" s="298" t="s">
        <v>14189</v>
      </c>
      <c r="M171" s="285" t="s">
        <v>14190</v>
      </c>
    </row>
    <row r="172" spans="1:13" ht="40.5">
      <c r="A172" s="288" t="str">
        <f t="shared" si="12"/>
        <v>DeclarationB85</v>
      </c>
      <c r="B172" s="288" t="s">
        <v>991</v>
      </c>
      <c r="C172" s="288" t="s">
        <v>485</v>
      </c>
      <c r="D172" s="288" t="s">
        <v>14191</v>
      </c>
      <c r="E172" s="320" t="s">
        <v>14192</v>
      </c>
      <c r="F172" s="337" t="s">
        <v>15295</v>
      </c>
      <c r="G172" s="291" t="s">
        <v>14193</v>
      </c>
      <c r="H172" s="288" t="s">
        <v>14194</v>
      </c>
      <c r="I172" s="288" t="s">
        <v>14195</v>
      </c>
      <c r="J172" s="288" t="s">
        <v>15580</v>
      </c>
      <c r="K172" s="282" t="s">
        <v>14196</v>
      </c>
      <c r="L172" s="294" t="s">
        <v>14197</v>
      </c>
      <c r="M172" s="288" t="s">
        <v>14198</v>
      </c>
    </row>
    <row r="173" spans="1:13" ht="27">
      <c r="A173" s="288" t="str">
        <f t="shared" si="12"/>
        <v>DeclarationB87</v>
      </c>
      <c r="B173" s="288" t="s">
        <v>991</v>
      </c>
      <c r="C173" s="288" t="s">
        <v>14135</v>
      </c>
      <c r="D173" s="288" t="s">
        <v>14199</v>
      </c>
      <c r="E173" s="320" t="s">
        <v>14200</v>
      </c>
      <c r="F173" s="337" t="s">
        <v>14581</v>
      </c>
      <c r="G173" s="291" t="s">
        <v>14201</v>
      </c>
      <c r="H173" s="288" t="s">
        <v>14202</v>
      </c>
      <c r="I173" s="288" t="s">
        <v>14203</v>
      </c>
      <c r="J173" s="288" t="s">
        <v>14204</v>
      </c>
      <c r="K173" s="282" t="s">
        <v>14205</v>
      </c>
      <c r="L173" s="294" t="s">
        <v>14206</v>
      </c>
      <c r="M173" s="288" t="s">
        <v>14207</v>
      </c>
    </row>
    <row r="174" spans="1:13" ht="29">
      <c r="A174" s="288" t="str">
        <f t="shared" si="12"/>
        <v>DeclarationB89</v>
      </c>
      <c r="B174" s="288" t="s">
        <v>991</v>
      </c>
      <c r="C174" s="288" t="s">
        <v>14136</v>
      </c>
      <c r="D174" s="288" t="s">
        <v>14292</v>
      </c>
      <c r="E174" s="324" t="s">
        <v>15251</v>
      </c>
      <c r="F174" s="332" t="s">
        <v>15296</v>
      </c>
      <c r="G174" s="324" t="s">
        <v>15252</v>
      </c>
      <c r="H174" s="324" t="s">
        <v>15253</v>
      </c>
      <c r="I174" s="324" t="s">
        <v>15254</v>
      </c>
      <c r="J174" s="324" t="s">
        <v>15255</v>
      </c>
      <c r="K174" s="324" t="s">
        <v>15256</v>
      </c>
      <c r="L174" s="324" t="s">
        <v>15257</v>
      </c>
      <c r="M174" s="324" t="s">
        <v>15258</v>
      </c>
    </row>
    <row r="175" spans="1:13">
      <c r="A175" s="288" t="str">
        <f t="shared" si="12"/>
        <v>DeclarationD25</v>
      </c>
      <c r="B175" s="288" t="s">
        <v>991</v>
      </c>
      <c r="C175" s="288" t="s">
        <v>523</v>
      </c>
      <c r="D175" s="288" t="s">
        <v>836</v>
      </c>
      <c r="E175" s="254" t="s">
        <v>862</v>
      </c>
      <c r="F175" s="337" t="s">
        <v>862</v>
      </c>
      <c r="G175" s="291" t="s">
        <v>1084</v>
      </c>
      <c r="H175" s="288" t="s">
        <v>1238</v>
      </c>
      <c r="I175" s="288" t="s">
        <v>920</v>
      </c>
      <c r="J175" s="288" t="s">
        <v>921</v>
      </c>
      <c r="K175" s="282" t="s">
        <v>922</v>
      </c>
      <c r="L175" s="294" t="s">
        <v>450</v>
      </c>
      <c r="M175" s="288" t="s">
        <v>15001</v>
      </c>
    </row>
    <row r="176" spans="1:13">
      <c r="A176" s="288" t="str">
        <f t="shared" si="12"/>
        <v>DeclarationB74</v>
      </c>
      <c r="B176" s="288" t="s">
        <v>991</v>
      </c>
      <c r="C176" s="288" t="s">
        <v>14134</v>
      </c>
      <c r="D176" s="288" t="s">
        <v>1038</v>
      </c>
      <c r="E176" s="254" t="s">
        <v>932</v>
      </c>
      <c r="F176" s="337" t="s">
        <v>14582</v>
      </c>
      <c r="G176" s="291" t="s">
        <v>933</v>
      </c>
      <c r="H176" s="288" t="s">
        <v>1038</v>
      </c>
      <c r="I176" s="288" t="s">
        <v>934</v>
      </c>
      <c r="J176" s="288" t="s">
        <v>935</v>
      </c>
      <c r="K176" s="282" t="s">
        <v>931</v>
      </c>
      <c r="L176" s="294" t="s">
        <v>449</v>
      </c>
      <c r="M176" s="288" t="s">
        <v>15002</v>
      </c>
    </row>
    <row r="177" spans="1:13">
      <c r="A177" s="288" t="str">
        <f t="shared" si="12"/>
        <v>DeclarationG25</v>
      </c>
      <c r="B177" s="288" t="s">
        <v>991</v>
      </c>
      <c r="C177" s="288" t="s">
        <v>524</v>
      </c>
      <c r="D177" s="288" t="s">
        <v>835</v>
      </c>
      <c r="E177" s="254" t="s">
        <v>863</v>
      </c>
      <c r="F177" s="337" t="s">
        <v>14583</v>
      </c>
      <c r="G177" s="291" t="s">
        <v>923</v>
      </c>
      <c r="H177" s="288" t="s">
        <v>924</v>
      </c>
      <c r="I177" s="288" t="s">
        <v>925</v>
      </c>
      <c r="J177" s="288" t="s">
        <v>1027</v>
      </c>
      <c r="K177" s="282" t="s">
        <v>926</v>
      </c>
      <c r="L177" s="294" t="s">
        <v>451</v>
      </c>
      <c r="M177" s="288" t="s">
        <v>15003</v>
      </c>
    </row>
    <row r="178" spans="1:13">
      <c r="A178" s="288" t="str">
        <f t="shared" si="12"/>
        <v>DeclarationB26</v>
      </c>
      <c r="B178" s="288" t="s">
        <v>991</v>
      </c>
      <c r="C178" s="288" t="s">
        <v>515</v>
      </c>
      <c r="D178" s="288" t="s">
        <v>1262</v>
      </c>
      <c r="E178" s="254" t="s">
        <v>13592</v>
      </c>
      <c r="F178" s="337" t="s">
        <v>14584</v>
      </c>
      <c r="G178" s="291" t="s">
        <v>1263</v>
      </c>
      <c r="H178" s="288" t="s">
        <v>1264</v>
      </c>
      <c r="I178" s="288" t="s">
        <v>233</v>
      </c>
      <c r="J178" s="288" t="s">
        <v>1265</v>
      </c>
      <c r="K178" s="282" t="s">
        <v>1266</v>
      </c>
      <c r="L178" s="294" t="s">
        <v>1266</v>
      </c>
      <c r="M178" s="288" t="s">
        <v>15004</v>
      </c>
    </row>
    <row r="179" spans="1:13">
      <c r="A179" s="288" t="str">
        <f t="shared" si="12"/>
        <v>DeclarationB27</v>
      </c>
      <c r="B179" s="288" t="s">
        <v>991</v>
      </c>
      <c r="C179" s="288" t="s">
        <v>516</v>
      </c>
      <c r="D179" s="288" t="s">
        <v>1267</v>
      </c>
      <c r="E179" s="254" t="s">
        <v>13593</v>
      </c>
      <c r="F179" s="337" t="s">
        <v>14585</v>
      </c>
      <c r="G179" s="291" t="s">
        <v>1268</v>
      </c>
      <c r="H179" s="288" t="s">
        <v>1269</v>
      </c>
      <c r="I179" s="288" t="s">
        <v>234</v>
      </c>
      <c r="J179" s="288" t="s">
        <v>1270</v>
      </c>
      <c r="K179" s="282" t="s">
        <v>1271</v>
      </c>
      <c r="L179" s="294" t="s">
        <v>1272</v>
      </c>
      <c r="M179" s="288" t="s">
        <v>15005</v>
      </c>
    </row>
    <row r="180" spans="1:13">
      <c r="A180" s="288" t="str">
        <f t="shared" si="12"/>
        <v>DeclarationB28</v>
      </c>
      <c r="B180" s="288" t="s">
        <v>991</v>
      </c>
      <c r="C180" s="288" t="s">
        <v>517</v>
      </c>
      <c r="D180" s="288" t="s">
        <v>1273</v>
      </c>
      <c r="E180" s="254" t="s">
        <v>1274</v>
      </c>
      <c r="F180" s="337" t="s">
        <v>1274</v>
      </c>
      <c r="G180" s="291" t="s">
        <v>1275</v>
      </c>
      <c r="H180" s="288" t="s">
        <v>1276</v>
      </c>
      <c r="I180" s="288" t="s">
        <v>235</v>
      </c>
      <c r="J180" s="288" t="s">
        <v>1273</v>
      </c>
      <c r="K180" s="282" t="s">
        <v>1277</v>
      </c>
      <c r="L180" s="294" t="s">
        <v>1277</v>
      </c>
      <c r="M180" s="288" t="s">
        <v>15006</v>
      </c>
    </row>
    <row r="181" spans="1:13">
      <c r="A181" s="288" t="str">
        <f t="shared" si="12"/>
        <v>DeclarationB29</v>
      </c>
      <c r="B181" s="288" t="s">
        <v>991</v>
      </c>
      <c r="C181" s="288" t="s">
        <v>518</v>
      </c>
      <c r="D181" s="288" t="s">
        <v>1278</v>
      </c>
      <c r="E181" s="283" t="s">
        <v>13594</v>
      </c>
      <c r="F181" s="337" t="s">
        <v>14586</v>
      </c>
      <c r="G181" s="291" t="s">
        <v>1279</v>
      </c>
      <c r="H181" s="288" t="s">
        <v>1280</v>
      </c>
      <c r="I181" s="288" t="s">
        <v>236</v>
      </c>
      <c r="J181" s="288" t="s">
        <v>1281</v>
      </c>
      <c r="K181" s="282" t="s">
        <v>1282</v>
      </c>
      <c r="L181" s="294" t="s">
        <v>1282</v>
      </c>
      <c r="M181" s="288" t="s">
        <v>15007</v>
      </c>
    </row>
    <row r="182" spans="1:13">
      <c r="A182" s="288" t="str">
        <f t="shared" si="12"/>
        <v>DeclarationB38</v>
      </c>
      <c r="B182" s="288" t="s">
        <v>991</v>
      </c>
      <c r="C182" s="288" t="s">
        <v>519</v>
      </c>
      <c r="D182" s="288" t="s">
        <v>1262</v>
      </c>
      <c r="E182" s="283" t="s">
        <v>13592</v>
      </c>
      <c r="F182" s="337" t="s">
        <v>14584</v>
      </c>
      <c r="G182" s="291" t="s">
        <v>1263</v>
      </c>
      <c r="H182" s="288" t="s">
        <v>1264</v>
      </c>
      <c r="I182" s="288" t="s">
        <v>233</v>
      </c>
      <c r="J182" s="288" t="s">
        <v>1265</v>
      </c>
      <c r="K182" s="282" t="s">
        <v>1266</v>
      </c>
      <c r="L182" s="294" t="s">
        <v>1266</v>
      </c>
      <c r="M182" s="288" t="s">
        <v>15004</v>
      </c>
    </row>
    <row r="183" spans="1:13">
      <c r="A183" s="288" t="str">
        <f t="shared" si="12"/>
        <v>DeclarationB39</v>
      </c>
      <c r="B183" s="288" t="s">
        <v>991</v>
      </c>
      <c r="C183" s="288" t="s">
        <v>520</v>
      </c>
      <c r="D183" s="288" t="s">
        <v>1267</v>
      </c>
      <c r="E183" s="283" t="s">
        <v>13593</v>
      </c>
      <c r="F183" s="337" t="s">
        <v>14585</v>
      </c>
      <c r="G183" s="291" t="s">
        <v>1268</v>
      </c>
      <c r="H183" s="288" t="s">
        <v>1269</v>
      </c>
      <c r="I183" s="288" t="s">
        <v>234</v>
      </c>
      <c r="J183" s="288" t="s">
        <v>1270</v>
      </c>
      <c r="K183" s="282" t="s">
        <v>1271</v>
      </c>
      <c r="L183" s="294" t="s">
        <v>1272</v>
      </c>
      <c r="M183" s="288" t="s">
        <v>15005</v>
      </c>
    </row>
    <row r="184" spans="1:13">
      <c r="A184" s="288" t="str">
        <f t="shared" si="12"/>
        <v>DeclarationB40</v>
      </c>
      <c r="B184" s="288" t="s">
        <v>991</v>
      </c>
      <c r="C184" s="288" t="s">
        <v>521</v>
      </c>
      <c r="D184" s="288" t="s">
        <v>1273</v>
      </c>
      <c r="E184" s="283" t="s">
        <v>1274</v>
      </c>
      <c r="F184" s="337" t="s">
        <v>1274</v>
      </c>
      <c r="G184" s="291" t="s">
        <v>1275</v>
      </c>
      <c r="H184" s="288" t="s">
        <v>1276</v>
      </c>
      <c r="I184" s="288" t="s">
        <v>235</v>
      </c>
      <c r="J184" s="288" t="s">
        <v>1273</v>
      </c>
      <c r="K184" s="282" t="s">
        <v>1277</v>
      </c>
      <c r="L184" s="294" t="s">
        <v>1277</v>
      </c>
      <c r="M184" s="288" t="s">
        <v>15006</v>
      </c>
    </row>
    <row r="185" spans="1:13">
      <c r="A185" s="288" t="str">
        <f t="shared" si="12"/>
        <v>DeclarationB41</v>
      </c>
      <c r="B185" s="288" t="s">
        <v>991</v>
      </c>
      <c r="C185" s="288" t="s">
        <v>522</v>
      </c>
      <c r="D185" s="288" t="s">
        <v>1278</v>
      </c>
      <c r="E185" s="283" t="s">
        <v>13594</v>
      </c>
      <c r="F185" s="337" t="s">
        <v>14586</v>
      </c>
      <c r="G185" s="291" t="s">
        <v>1279</v>
      </c>
      <c r="H185" s="288" t="s">
        <v>1280</v>
      </c>
      <c r="I185" s="288" t="s">
        <v>236</v>
      </c>
      <c r="J185" s="288" t="s">
        <v>1281</v>
      </c>
      <c r="K185" s="282" t="s">
        <v>1282</v>
      </c>
      <c r="L185" s="294" t="s">
        <v>1282</v>
      </c>
      <c r="M185" s="288" t="s">
        <v>15007</v>
      </c>
    </row>
    <row r="186" spans="1:13">
      <c r="A186" s="288" t="str">
        <f t="shared" si="12"/>
        <v>DeclarationB44</v>
      </c>
      <c r="B186" s="288" t="s">
        <v>991</v>
      </c>
      <c r="C186" s="288" t="s">
        <v>14273</v>
      </c>
      <c r="D186" s="288" t="s">
        <v>1262</v>
      </c>
      <c r="E186" s="283" t="s">
        <v>13592</v>
      </c>
      <c r="F186" s="337" t="s">
        <v>14584</v>
      </c>
      <c r="G186" s="291" t="s">
        <v>1263</v>
      </c>
      <c r="H186" s="288" t="s">
        <v>1264</v>
      </c>
      <c r="I186" s="288" t="s">
        <v>233</v>
      </c>
      <c r="J186" s="288" t="s">
        <v>1265</v>
      </c>
      <c r="K186" s="282" t="s">
        <v>1266</v>
      </c>
      <c r="L186" s="294" t="s">
        <v>1266</v>
      </c>
      <c r="M186" s="288" t="s">
        <v>15004</v>
      </c>
    </row>
    <row r="187" spans="1:13">
      <c r="A187" s="288" t="str">
        <f t="shared" si="12"/>
        <v>DeclarationB45</v>
      </c>
      <c r="B187" s="288" t="s">
        <v>991</v>
      </c>
      <c r="C187" s="288" t="s">
        <v>14274</v>
      </c>
      <c r="D187" s="288" t="s">
        <v>1267</v>
      </c>
      <c r="E187" s="283" t="s">
        <v>13593</v>
      </c>
      <c r="F187" s="337" t="s">
        <v>14585</v>
      </c>
      <c r="G187" s="291" t="s">
        <v>1268</v>
      </c>
      <c r="H187" s="288" t="s">
        <v>1269</v>
      </c>
      <c r="I187" s="288" t="s">
        <v>234</v>
      </c>
      <c r="J187" s="288" t="s">
        <v>1270</v>
      </c>
      <c r="K187" s="282" t="s">
        <v>1271</v>
      </c>
      <c r="L187" s="294" t="s">
        <v>1272</v>
      </c>
      <c r="M187" s="288" t="s">
        <v>15005</v>
      </c>
    </row>
    <row r="188" spans="1:13">
      <c r="A188" s="288" t="str">
        <f t="shared" si="12"/>
        <v>DeclarationB46</v>
      </c>
      <c r="B188" s="288" t="s">
        <v>991</v>
      </c>
      <c r="C188" s="288" t="s">
        <v>14275</v>
      </c>
      <c r="D188" s="288" t="s">
        <v>1273</v>
      </c>
      <c r="E188" s="283" t="s">
        <v>1274</v>
      </c>
      <c r="F188" s="337" t="s">
        <v>1274</v>
      </c>
      <c r="G188" s="291" t="s">
        <v>1275</v>
      </c>
      <c r="H188" s="288" t="s">
        <v>1276</v>
      </c>
      <c r="I188" s="288" t="s">
        <v>235</v>
      </c>
      <c r="J188" s="288" t="s">
        <v>1273</v>
      </c>
      <c r="K188" s="282" t="s">
        <v>1277</v>
      </c>
      <c r="L188" s="294" t="s">
        <v>1277</v>
      </c>
      <c r="M188" s="288" t="s">
        <v>15006</v>
      </c>
    </row>
    <row r="189" spans="1:13">
      <c r="A189" s="288" t="str">
        <f t="shared" si="12"/>
        <v>DeclarationB47</v>
      </c>
      <c r="B189" s="288" t="s">
        <v>991</v>
      </c>
      <c r="C189" s="288" t="s">
        <v>14276</v>
      </c>
      <c r="D189" s="288" t="s">
        <v>1278</v>
      </c>
      <c r="E189" s="283" t="s">
        <v>13594</v>
      </c>
      <c r="F189" s="337" t="s">
        <v>14586</v>
      </c>
      <c r="G189" s="291" t="s">
        <v>1279</v>
      </c>
      <c r="H189" s="288" t="s">
        <v>1280</v>
      </c>
      <c r="I189" s="288" t="s">
        <v>236</v>
      </c>
      <c r="J189" s="288" t="s">
        <v>1281</v>
      </c>
      <c r="K189" s="282" t="s">
        <v>1282</v>
      </c>
      <c r="L189" s="294" t="s">
        <v>1282</v>
      </c>
      <c r="M189" s="288" t="s">
        <v>15007</v>
      </c>
    </row>
    <row r="190" spans="1:13">
      <c r="A190" s="288" t="str">
        <f t="shared" si="12"/>
        <v>DeclarationAth</v>
      </c>
      <c r="B190" s="288" t="s">
        <v>991</v>
      </c>
      <c r="C190" s="288" t="s">
        <v>1283</v>
      </c>
      <c r="D190" s="288" t="s">
        <v>833</v>
      </c>
      <c r="E190" s="254" t="s">
        <v>13595</v>
      </c>
      <c r="F190" s="337" t="s">
        <v>14587</v>
      </c>
      <c r="G190" s="291" t="s">
        <v>927</v>
      </c>
      <c r="H190" s="288" t="s">
        <v>928</v>
      </c>
      <c r="I190" s="288" t="s">
        <v>929</v>
      </c>
      <c r="J190" s="288" t="s">
        <v>1246</v>
      </c>
      <c r="K190" s="282" t="s">
        <v>930</v>
      </c>
      <c r="L190" s="294" t="s">
        <v>452</v>
      </c>
      <c r="M190" s="288" t="s">
        <v>15008</v>
      </c>
    </row>
    <row r="191" spans="1:13">
      <c r="A191" s="288" t="str">
        <f t="shared" si="12"/>
        <v>DeclarationB96</v>
      </c>
      <c r="B191" s="288" t="s">
        <v>991</v>
      </c>
      <c r="C191" s="288" t="s">
        <v>12607</v>
      </c>
      <c r="D191" s="288" t="s">
        <v>488</v>
      </c>
      <c r="E191" s="254" t="s">
        <v>13596</v>
      </c>
      <c r="F191" s="337" t="s">
        <v>14588</v>
      </c>
      <c r="G191" s="291" t="s">
        <v>549</v>
      </c>
      <c r="H191" s="288" t="s">
        <v>378</v>
      </c>
      <c r="I191" s="288" t="s">
        <v>237</v>
      </c>
      <c r="J191" s="288" t="s">
        <v>16</v>
      </c>
      <c r="K191" s="282" t="s">
        <v>269</v>
      </c>
      <c r="L191" s="294" t="s">
        <v>179</v>
      </c>
      <c r="M191" s="288" t="s">
        <v>15009</v>
      </c>
    </row>
    <row r="192" spans="1:13">
      <c r="A192" s="288" t="str">
        <f t="shared" si="12"/>
        <v>DeclarationB97</v>
      </c>
      <c r="B192" s="288" t="s">
        <v>991</v>
      </c>
      <c r="C192" s="288" t="s">
        <v>12608</v>
      </c>
      <c r="D192" s="288" t="s">
        <v>489</v>
      </c>
      <c r="E192" s="254" t="s">
        <v>13597</v>
      </c>
      <c r="F192" s="337" t="s">
        <v>14589</v>
      </c>
      <c r="G192" s="291" t="s">
        <v>550</v>
      </c>
      <c r="H192" s="288" t="s">
        <v>489</v>
      </c>
      <c r="I192" s="288" t="s">
        <v>238</v>
      </c>
      <c r="J192" s="288" t="s">
        <v>17</v>
      </c>
      <c r="K192" s="282" t="s">
        <v>489</v>
      </c>
      <c r="L192" s="294" t="s">
        <v>180</v>
      </c>
      <c r="M192" s="288" t="s">
        <v>15010</v>
      </c>
    </row>
    <row r="193" spans="1:13">
      <c r="A193" s="288" t="str">
        <f t="shared" si="12"/>
        <v>DeclarationB98</v>
      </c>
      <c r="B193" s="288" t="s">
        <v>991</v>
      </c>
      <c r="C193" s="288" t="s">
        <v>12609</v>
      </c>
      <c r="D193" s="288" t="s">
        <v>490</v>
      </c>
      <c r="E193" s="283" t="s">
        <v>13598</v>
      </c>
      <c r="F193" s="337" t="s">
        <v>14590</v>
      </c>
      <c r="G193" s="291" t="s">
        <v>551</v>
      </c>
      <c r="H193" s="288" t="s">
        <v>379</v>
      </c>
      <c r="I193" s="288" t="s">
        <v>239</v>
      </c>
      <c r="J193" s="288" t="s">
        <v>18</v>
      </c>
      <c r="K193" s="282" t="s">
        <v>270</v>
      </c>
      <c r="L193" s="294" t="s">
        <v>181</v>
      </c>
      <c r="M193" s="288" t="s">
        <v>15011</v>
      </c>
    </row>
    <row r="194" spans="1:13" ht="14.5">
      <c r="A194" s="288" t="str">
        <f t="shared" si="12"/>
        <v>DeclarationB99</v>
      </c>
      <c r="B194" s="288" t="s">
        <v>991</v>
      </c>
      <c r="C194" s="288" t="s">
        <v>12610</v>
      </c>
      <c r="D194" s="253">
        <v>1</v>
      </c>
      <c r="E194" s="256">
        <v>1</v>
      </c>
      <c r="F194" s="331">
        <v>1</v>
      </c>
      <c r="G194" s="349">
        <v>1</v>
      </c>
      <c r="H194" s="253" t="s">
        <v>12656</v>
      </c>
      <c r="I194" s="242">
        <v>1</v>
      </c>
      <c r="J194" s="242">
        <v>1</v>
      </c>
      <c r="K194" s="251">
        <v>1</v>
      </c>
      <c r="L194" s="301">
        <v>1</v>
      </c>
      <c r="M194" s="242" t="s">
        <v>12657</v>
      </c>
    </row>
    <row r="195" spans="1:13" ht="27">
      <c r="A195" s="288" t="str">
        <f t="shared" si="12"/>
        <v>DeclarationB100</v>
      </c>
      <c r="B195" s="288" t="s">
        <v>991</v>
      </c>
      <c r="C195" s="288" t="s">
        <v>12611</v>
      </c>
      <c r="D195" s="243" t="s">
        <v>2511</v>
      </c>
      <c r="E195" s="283" t="s">
        <v>13599</v>
      </c>
      <c r="F195" s="333" t="s">
        <v>14591</v>
      </c>
      <c r="G195" s="350" t="s">
        <v>14674</v>
      </c>
      <c r="H195" s="303" t="s">
        <v>12649</v>
      </c>
      <c r="I195" s="302" t="s">
        <v>14784</v>
      </c>
      <c r="J195" s="302" t="s">
        <v>15123</v>
      </c>
      <c r="K195" s="304" t="s">
        <v>14843</v>
      </c>
      <c r="L195" s="305" t="s">
        <v>12655</v>
      </c>
      <c r="M195" s="303" t="s">
        <v>12654</v>
      </c>
    </row>
    <row r="196" spans="1:13" ht="27">
      <c r="A196" s="288" t="str">
        <f t="shared" si="12"/>
        <v>DeclarationB101</v>
      </c>
      <c r="B196" s="288" t="s">
        <v>991</v>
      </c>
      <c r="C196" s="288" t="s">
        <v>12612</v>
      </c>
      <c r="D196" s="243" t="s">
        <v>2512</v>
      </c>
      <c r="E196" s="283" t="s">
        <v>13600</v>
      </c>
      <c r="F196" s="333" t="s">
        <v>14592</v>
      </c>
      <c r="G196" s="350" t="s">
        <v>14675</v>
      </c>
      <c r="H196" s="303" t="s">
        <v>12650</v>
      </c>
      <c r="I196" s="302" t="s">
        <v>14785</v>
      </c>
      <c r="J196" s="302" t="s">
        <v>15124</v>
      </c>
      <c r="K196" s="304" t="s">
        <v>14844</v>
      </c>
      <c r="L196" s="306" t="s">
        <v>13680</v>
      </c>
      <c r="M196" s="302" t="s">
        <v>15012</v>
      </c>
    </row>
    <row r="197" spans="1:13" ht="27">
      <c r="A197" s="288" t="str">
        <f t="shared" si="12"/>
        <v>DeclarationB102</v>
      </c>
      <c r="B197" s="288" t="s">
        <v>991</v>
      </c>
      <c r="C197" s="288" t="s">
        <v>12613</v>
      </c>
      <c r="D197" s="243" t="s">
        <v>2513</v>
      </c>
      <c r="E197" s="283" t="s">
        <v>13601</v>
      </c>
      <c r="F197" s="333" t="s">
        <v>14593</v>
      </c>
      <c r="G197" s="350" t="s">
        <v>14676</v>
      </c>
      <c r="H197" s="303" t="s">
        <v>12651</v>
      </c>
      <c r="I197" s="302" t="s">
        <v>14786</v>
      </c>
      <c r="J197" s="302" t="s">
        <v>15125</v>
      </c>
      <c r="K197" s="304" t="s">
        <v>14845</v>
      </c>
      <c r="L197" s="306" t="s">
        <v>13681</v>
      </c>
      <c r="M197" s="302" t="s">
        <v>15013</v>
      </c>
    </row>
    <row r="198" spans="1:13" ht="27">
      <c r="A198" s="288" t="str">
        <f t="shared" si="12"/>
        <v>DeclarationB103</v>
      </c>
      <c r="B198" s="288" t="s">
        <v>991</v>
      </c>
      <c r="C198" s="288" t="s">
        <v>12614</v>
      </c>
      <c r="D198" s="243" t="s">
        <v>2514</v>
      </c>
      <c r="E198" s="283" t="s">
        <v>13602</v>
      </c>
      <c r="F198" s="333" t="s">
        <v>14594</v>
      </c>
      <c r="G198" s="350" t="s">
        <v>14677</v>
      </c>
      <c r="H198" s="302" t="s">
        <v>14730</v>
      </c>
      <c r="I198" s="302" t="s">
        <v>14787</v>
      </c>
      <c r="J198" s="302" t="s">
        <v>15126</v>
      </c>
      <c r="K198" s="304" t="s">
        <v>14846</v>
      </c>
      <c r="L198" s="306" t="s">
        <v>13682</v>
      </c>
      <c r="M198" s="302" t="s">
        <v>15014</v>
      </c>
    </row>
    <row r="199" spans="1:13" ht="27">
      <c r="A199" s="288" t="str">
        <f t="shared" si="12"/>
        <v>DeclarationB104</v>
      </c>
      <c r="B199" s="288" t="s">
        <v>991</v>
      </c>
      <c r="C199" s="288" t="s">
        <v>14208</v>
      </c>
      <c r="D199" s="288" t="s">
        <v>491</v>
      </c>
      <c r="E199" s="254" t="s">
        <v>13603</v>
      </c>
      <c r="F199" s="337" t="s">
        <v>14595</v>
      </c>
      <c r="G199" s="291" t="s">
        <v>552</v>
      </c>
      <c r="H199" s="288" t="s">
        <v>380</v>
      </c>
      <c r="I199" s="288" t="s">
        <v>240</v>
      </c>
      <c r="J199" s="288" t="s">
        <v>19</v>
      </c>
      <c r="K199" s="282" t="s">
        <v>271</v>
      </c>
      <c r="L199" s="294" t="s">
        <v>182</v>
      </c>
      <c r="M199" s="288" t="s">
        <v>15015</v>
      </c>
    </row>
    <row r="200" spans="1:13" ht="27">
      <c r="A200" s="288" t="str">
        <f t="shared" si="12"/>
        <v>DeclarationB105</v>
      </c>
      <c r="B200" s="288" t="s">
        <v>991</v>
      </c>
      <c r="C200" s="288" t="s">
        <v>14209</v>
      </c>
      <c r="D200" s="244" t="s">
        <v>12605</v>
      </c>
      <c r="E200" s="255" t="s">
        <v>14393</v>
      </c>
      <c r="F200" s="334" t="s">
        <v>14596</v>
      </c>
      <c r="G200" s="343" t="s">
        <v>14678</v>
      </c>
      <c r="H200" s="307" t="s">
        <v>14731</v>
      </c>
      <c r="I200" s="307" t="s">
        <v>14788</v>
      </c>
      <c r="J200" s="307" t="s">
        <v>15127</v>
      </c>
      <c r="K200" s="297" t="s">
        <v>14847</v>
      </c>
      <c r="L200" s="308" t="s">
        <v>12652</v>
      </c>
      <c r="M200" s="307" t="s">
        <v>15016</v>
      </c>
    </row>
    <row r="201" spans="1:13" ht="27">
      <c r="A201" s="288" t="str">
        <f t="shared" si="12"/>
        <v>DeclarationB106</v>
      </c>
      <c r="B201" s="288" t="s">
        <v>991</v>
      </c>
      <c r="C201" s="288" t="s">
        <v>14210</v>
      </c>
      <c r="D201" s="244" t="s">
        <v>12606</v>
      </c>
      <c r="E201" s="255" t="s">
        <v>14394</v>
      </c>
      <c r="F201" s="334" t="s">
        <v>14597</v>
      </c>
      <c r="G201" s="343" t="s">
        <v>14679</v>
      </c>
      <c r="H201" s="307" t="s">
        <v>14732</v>
      </c>
      <c r="I201" s="307" t="s">
        <v>14789</v>
      </c>
      <c r="J201" s="307" t="s">
        <v>15128</v>
      </c>
      <c r="K201" s="297" t="s">
        <v>14848</v>
      </c>
      <c r="L201" s="308" t="s">
        <v>12653</v>
      </c>
      <c r="M201" s="307" t="s">
        <v>15017</v>
      </c>
    </row>
    <row r="202" spans="1:13" ht="27">
      <c r="A202" s="288" t="str">
        <f t="shared" si="12"/>
        <v>DeclarationB107</v>
      </c>
      <c r="B202" s="288" t="s">
        <v>991</v>
      </c>
      <c r="C202" s="288" t="s">
        <v>14211</v>
      </c>
      <c r="D202" s="244" t="s">
        <v>489</v>
      </c>
      <c r="E202" s="255" t="s">
        <v>13597</v>
      </c>
      <c r="F202" s="334" t="s">
        <v>14598</v>
      </c>
      <c r="G202" s="343" t="s">
        <v>14680</v>
      </c>
      <c r="H202" s="307" t="s">
        <v>14733</v>
      </c>
      <c r="I202" s="307" t="s">
        <v>14790</v>
      </c>
      <c r="J202" s="307" t="s">
        <v>15129</v>
      </c>
      <c r="K202" s="297" t="s">
        <v>14680</v>
      </c>
      <c r="L202" s="309" t="s">
        <v>14902</v>
      </c>
      <c r="M202" s="307" t="s">
        <v>15018</v>
      </c>
    </row>
    <row r="203" spans="1:13" ht="27">
      <c r="A203" s="288" t="str">
        <f t="shared" si="12"/>
        <v>DeclarationB108</v>
      </c>
      <c r="B203" s="288" t="s">
        <v>991</v>
      </c>
      <c r="C203" s="288" t="s">
        <v>14212</v>
      </c>
      <c r="D203" s="244" t="s">
        <v>14215</v>
      </c>
      <c r="E203" s="244" t="s">
        <v>14395</v>
      </c>
      <c r="F203" s="329" t="s">
        <v>14599</v>
      </c>
      <c r="G203" s="351" t="s">
        <v>15489</v>
      </c>
      <c r="H203" s="244" t="s">
        <v>14734</v>
      </c>
      <c r="I203" s="244" t="s">
        <v>14791</v>
      </c>
      <c r="J203" s="244" t="s">
        <v>15148</v>
      </c>
      <c r="K203" s="244" t="s">
        <v>14849</v>
      </c>
      <c r="L203" s="244" t="s">
        <v>14903</v>
      </c>
      <c r="M203" s="244" t="s">
        <v>15019</v>
      </c>
    </row>
    <row r="204" spans="1:13" ht="27">
      <c r="A204" s="288" t="str">
        <f t="shared" si="12"/>
        <v>DeclarationB109</v>
      </c>
      <c r="B204" s="288" t="s">
        <v>991</v>
      </c>
      <c r="C204" s="288" t="s">
        <v>14213</v>
      </c>
      <c r="D204" s="244" t="s">
        <v>14217</v>
      </c>
      <c r="E204" s="244" t="s">
        <v>14396</v>
      </c>
      <c r="F204" s="329" t="s">
        <v>14600</v>
      </c>
      <c r="G204" s="351" t="s">
        <v>15490</v>
      </c>
      <c r="H204" s="244" t="s">
        <v>14735</v>
      </c>
      <c r="I204" s="244" t="s">
        <v>14792</v>
      </c>
      <c r="J204" s="244" t="s">
        <v>15149</v>
      </c>
      <c r="K204" s="244" t="s">
        <v>14850</v>
      </c>
      <c r="L204" s="244" t="s">
        <v>14904</v>
      </c>
      <c r="M204" s="244" t="s">
        <v>15020</v>
      </c>
    </row>
    <row r="205" spans="1:13" ht="27">
      <c r="A205" s="288" t="str">
        <f t="shared" si="12"/>
        <v>DeclarationB110</v>
      </c>
      <c r="B205" s="288" t="s">
        <v>991</v>
      </c>
      <c r="C205" s="288" t="s">
        <v>14214</v>
      </c>
      <c r="D205" s="244" t="s">
        <v>14218</v>
      </c>
      <c r="E205" s="244" t="s">
        <v>14397</v>
      </c>
      <c r="F205" s="329" t="s">
        <v>14601</v>
      </c>
      <c r="G205" s="351" t="s">
        <v>15491</v>
      </c>
      <c r="H205" s="244" t="s">
        <v>14736</v>
      </c>
      <c r="I205" s="244" t="s">
        <v>14793</v>
      </c>
      <c r="J205" s="244" t="s">
        <v>15150</v>
      </c>
      <c r="K205" s="244" t="s">
        <v>14851</v>
      </c>
      <c r="L205" s="244" t="s">
        <v>14905</v>
      </c>
      <c r="M205" s="244" t="s">
        <v>15021</v>
      </c>
    </row>
    <row r="206" spans="1:13" ht="27">
      <c r="A206" s="288" t="str">
        <f t="shared" ref="A206" si="13">B206&amp;C206</f>
        <v>DeclarationB111</v>
      </c>
      <c r="B206" s="288" t="s">
        <v>991</v>
      </c>
      <c r="C206" s="288" t="s">
        <v>14216</v>
      </c>
      <c r="D206" s="244" t="s">
        <v>489</v>
      </c>
      <c r="E206" s="255" t="s">
        <v>13597</v>
      </c>
      <c r="F206" s="334" t="s">
        <v>14598</v>
      </c>
      <c r="G206" s="343"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2" t="s">
        <v>15275</v>
      </c>
      <c r="G207" s="343" t="s">
        <v>14681</v>
      </c>
      <c r="H207" s="296" t="s">
        <v>15276</v>
      </c>
      <c r="I207" s="296" t="s">
        <v>15277</v>
      </c>
      <c r="J207" s="296" t="s">
        <v>13698</v>
      </c>
      <c r="K207" s="297" t="s">
        <v>15278</v>
      </c>
      <c r="L207" s="310" t="s">
        <v>15279</v>
      </c>
      <c r="M207" s="296" t="s">
        <v>15022</v>
      </c>
    </row>
    <row r="208" spans="1:13" ht="27">
      <c r="A208" s="288" t="str">
        <f t="shared" ref="A208:A217" si="15">B208&amp;C208</f>
        <v>Smelter Look-upA4</v>
      </c>
      <c r="B208" s="288" t="s">
        <v>12635</v>
      </c>
      <c r="C208" s="288" t="s">
        <v>634</v>
      </c>
      <c r="D208" s="288" t="s">
        <v>845</v>
      </c>
      <c r="E208" s="255" t="s">
        <v>1086</v>
      </c>
      <c r="F208" s="337" t="s">
        <v>1086</v>
      </c>
      <c r="G208" s="291" t="s">
        <v>1087</v>
      </c>
      <c r="H208" s="288" t="s">
        <v>1284</v>
      </c>
      <c r="I208" s="288" t="s">
        <v>845</v>
      </c>
      <c r="J208" s="204" t="s">
        <v>940</v>
      </c>
      <c r="K208" s="282" t="s">
        <v>845</v>
      </c>
      <c r="L208" s="294" t="s">
        <v>456</v>
      </c>
      <c r="M208" s="288" t="s">
        <v>845</v>
      </c>
    </row>
    <row r="209" spans="1:13" ht="27">
      <c r="A209" s="288" t="str">
        <f t="shared" si="15"/>
        <v>Smelter Look-upB4</v>
      </c>
      <c r="B209" s="288" t="s">
        <v>12635</v>
      </c>
      <c r="C209" s="288" t="s">
        <v>950</v>
      </c>
      <c r="D209" s="288" t="s">
        <v>12633</v>
      </c>
      <c r="E209" s="255" t="s">
        <v>14173</v>
      </c>
      <c r="F209" s="332" t="s">
        <v>14602</v>
      </c>
      <c r="G209" s="343" t="s">
        <v>14682</v>
      </c>
      <c r="H209" s="296" t="s">
        <v>14737</v>
      </c>
      <c r="I209" s="296" t="s">
        <v>14794</v>
      </c>
      <c r="J209" s="335" t="s">
        <v>15581</v>
      </c>
      <c r="K209" s="297" t="s">
        <v>14852</v>
      </c>
      <c r="L209" s="298" t="s">
        <v>13683</v>
      </c>
      <c r="M209" s="296" t="s">
        <v>15023</v>
      </c>
    </row>
    <row r="210" spans="1:13" ht="27">
      <c r="A210" s="288" t="str">
        <f t="shared" si="15"/>
        <v>Smelter Look-up</v>
      </c>
      <c r="B210" s="288" t="s">
        <v>12635</v>
      </c>
      <c r="D210" s="288" t="s">
        <v>13368</v>
      </c>
      <c r="E210" s="255" t="s">
        <v>13604</v>
      </c>
      <c r="F210" s="337" t="s">
        <v>14603</v>
      </c>
      <c r="G210" s="291" t="s">
        <v>591</v>
      </c>
      <c r="H210" s="288" t="s">
        <v>383</v>
      </c>
      <c r="I210" s="288" t="s">
        <v>242</v>
      </c>
      <c r="J210" s="204" t="s">
        <v>1170</v>
      </c>
      <c r="K210" s="282" t="s">
        <v>1090</v>
      </c>
      <c r="L210" s="294" t="s">
        <v>623</v>
      </c>
      <c r="M210" s="288" t="s">
        <v>15024</v>
      </c>
    </row>
    <row r="211" spans="1:13" ht="27">
      <c r="A211" s="288" t="str">
        <f t="shared" si="15"/>
        <v>Smelter Look-upC4</v>
      </c>
      <c r="B211" s="288" t="s">
        <v>12635</v>
      </c>
      <c r="C211" s="288" t="s">
        <v>971</v>
      </c>
      <c r="D211" s="288" t="s">
        <v>902</v>
      </c>
      <c r="E211" s="283" t="s">
        <v>13605</v>
      </c>
      <c r="F211" s="337" t="s">
        <v>14604</v>
      </c>
      <c r="G211" s="291" t="s">
        <v>590</v>
      </c>
      <c r="H211" s="288" t="s">
        <v>382</v>
      </c>
      <c r="I211" s="288" t="s">
        <v>241</v>
      </c>
      <c r="J211" s="204" t="s">
        <v>1169</v>
      </c>
      <c r="K211" s="282" t="s">
        <v>272</v>
      </c>
      <c r="L211" s="294" t="s">
        <v>457</v>
      </c>
      <c r="M211" s="288" t="s">
        <v>15025</v>
      </c>
    </row>
    <row r="212" spans="1:13" ht="27">
      <c r="A212" s="288" t="str">
        <f t="shared" si="15"/>
        <v>Smelter Look-upD4</v>
      </c>
      <c r="B212" s="288" t="s">
        <v>12635</v>
      </c>
      <c r="C212" s="288" t="s">
        <v>1286</v>
      </c>
      <c r="D212" s="288" t="s">
        <v>901</v>
      </c>
      <c r="E212" s="286" t="s">
        <v>13606</v>
      </c>
      <c r="F212" s="337" t="s">
        <v>14605</v>
      </c>
      <c r="G212" s="291" t="s">
        <v>941</v>
      </c>
      <c r="H212" s="288" t="s">
        <v>384</v>
      </c>
      <c r="I212" s="288" t="s">
        <v>243</v>
      </c>
      <c r="J212" s="204" t="s">
        <v>12931</v>
      </c>
      <c r="K212" s="282" t="s">
        <v>273</v>
      </c>
      <c r="L212" s="294" t="s">
        <v>622</v>
      </c>
      <c r="M212" s="288" t="s">
        <v>15026</v>
      </c>
    </row>
    <row r="213" spans="1:13" ht="27">
      <c r="A213" s="288" t="str">
        <f t="shared" si="15"/>
        <v>Smelter Look-upE4</v>
      </c>
      <c r="B213" s="288" t="s">
        <v>12635</v>
      </c>
      <c r="C213" s="288" t="s">
        <v>1287</v>
      </c>
      <c r="D213" s="288" t="s">
        <v>12631</v>
      </c>
      <c r="E213" s="255" t="s">
        <v>14399</v>
      </c>
      <c r="F213" s="332" t="s">
        <v>14606</v>
      </c>
      <c r="G213" s="343" t="s">
        <v>589</v>
      </c>
      <c r="H213" s="296" t="s">
        <v>14738</v>
      </c>
      <c r="I213" s="296" t="s">
        <v>14795</v>
      </c>
      <c r="J213" s="335" t="s">
        <v>15582</v>
      </c>
      <c r="K213" s="297" t="s">
        <v>14853</v>
      </c>
      <c r="L213" s="298" t="s">
        <v>13684</v>
      </c>
      <c r="M213" s="296" t="s">
        <v>15027</v>
      </c>
    </row>
    <row r="214" spans="1:13" ht="27">
      <c r="A214" s="288" t="str">
        <f t="shared" si="15"/>
        <v>Smelter Look-upF4</v>
      </c>
      <c r="B214" s="288" t="s">
        <v>12635</v>
      </c>
      <c r="C214" s="288" t="s">
        <v>1297</v>
      </c>
      <c r="D214" s="288" t="s">
        <v>469</v>
      </c>
      <c r="E214" s="254" t="s">
        <v>13607</v>
      </c>
      <c r="F214" s="337"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7"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7"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7"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7"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7"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2" t="s">
        <v>14602</v>
      </c>
      <c r="G220" s="343" t="s">
        <v>14682</v>
      </c>
      <c r="H220" s="296" t="s">
        <v>14737</v>
      </c>
      <c r="I220" s="296" t="s">
        <v>14794</v>
      </c>
      <c r="J220" s="335"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2" t="s">
        <v>14612</v>
      </c>
      <c r="G221" s="342"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7"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7"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7" t="s">
        <v>14609</v>
      </c>
      <c r="G224" s="291" t="s">
        <v>555</v>
      </c>
      <c r="H224" s="288" t="s">
        <v>1136</v>
      </c>
      <c r="I224" s="288" t="s">
        <v>246</v>
      </c>
      <c r="J224" s="204" t="s">
        <v>12929</v>
      </c>
      <c r="K224" s="282" t="s">
        <v>276</v>
      </c>
      <c r="L224" s="311" t="s">
        <v>185</v>
      </c>
      <c r="M224" s="288" t="s">
        <v>15030</v>
      </c>
    </row>
    <row r="225" spans="1:13">
      <c r="A225" s="288" t="str">
        <f t="shared" si="16"/>
        <v>Smelter ListJ4</v>
      </c>
      <c r="B225" s="288" t="s">
        <v>1239</v>
      </c>
      <c r="C225" s="288" t="s">
        <v>1291</v>
      </c>
      <c r="D225" s="288" t="s">
        <v>900</v>
      </c>
      <c r="E225" s="283" t="s">
        <v>13610</v>
      </c>
      <c r="F225" s="337" t="s">
        <v>14610</v>
      </c>
      <c r="G225" s="291" t="s">
        <v>1137</v>
      </c>
      <c r="H225" s="288" t="s">
        <v>1138</v>
      </c>
      <c r="I225" s="288" t="s">
        <v>247</v>
      </c>
      <c r="J225" s="204" t="s">
        <v>12930</v>
      </c>
      <c r="K225" s="282" t="s">
        <v>110</v>
      </c>
      <c r="L225" s="311" t="s">
        <v>621</v>
      </c>
      <c r="M225" s="288" t="s">
        <v>15031</v>
      </c>
    </row>
    <row r="226" spans="1:13">
      <c r="A226" s="288" t="str">
        <f t="shared" si="16"/>
        <v>Smelter ListK4</v>
      </c>
      <c r="B226" s="288" t="s">
        <v>1239</v>
      </c>
      <c r="C226" s="288" t="s">
        <v>1292</v>
      </c>
      <c r="D226" s="288" t="s">
        <v>473</v>
      </c>
      <c r="E226" s="254" t="s">
        <v>13612</v>
      </c>
      <c r="F226" s="337"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7" t="s">
        <v>14615</v>
      </c>
      <c r="G227" s="291" t="s">
        <v>557</v>
      </c>
      <c r="H227" s="288" t="s">
        <v>1141</v>
      </c>
      <c r="I227" s="288" t="s">
        <v>249</v>
      </c>
      <c r="J227" s="204" t="s">
        <v>20</v>
      </c>
      <c r="K227" s="282" t="s">
        <v>1142</v>
      </c>
      <c r="L227" s="294" t="s">
        <v>455</v>
      </c>
      <c r="M227" s="288" t="s">
        <v>15035</v>
      </c>
    </row>
    <row r="228" spans="1:13">
      <c r="A228" s="288" t="str">
        <f t="shared" si="16"/>
        <v>Smelter ListM4</v>
      </c>
      <c r="B228" s="288" t="s">
        <v>1239</v>
      </c>
      <c r="C228" s="288" t="s">
        <v>1294</v>
      </c>
      <c r="D228" s="288" t="s">
        <v>475</v>
      </c>
      <c r="E228" s="254" t="s">
        <v>13614</v>
      </c>
      <c r="F228" s="337" t="s">
        <v>14616</v>
      </c>
      <c r="G228" s="291" t="s">
        <v>558</v>
      </c>
      <c r="H228" s="288" t="s">
        <v>1143</v>
      </c>
      <c r="I228" s="288" t="s">
        <v>250</v>
      </c>
      <c r="J228" s="204" t="s">
        <v>21</v>
      </c>
      <c r="K228" s="282" t="s">
        <v>111</v>
      </c>
      <c r="L228" s="294" t="s">
        <v>186</v>
      </c>
      <c r="M228" s="288" t="s">
        <v>15036</v>
      </c>
    </row>
    <row r="229" spans="1:13" ht="40.5">
      <c r="A229" s="288" t="str">
        <f t="shared" si="16"/>
        <v>Smelter ListN4</v>
      </c>
      <c r="B229" s="288" t="s">
        <v>1239</v>
      </c>
      <c r="C229" s="288" t="s">
        <v>1295</v>
      </c>
      <c r="D229" s="288" t="s">
        <v>502</v>
      </c>
      <c r="E229" s="254" t="s">
        <v>13615</v>
      </c>
      <c r="F229" s="337" t="s">
        <v>14617</v>
      </c>
      <c r="G229" s="291" t="s">
        <v>559</v>
      </c>
      <c r="H229" s="172" t="s">
        <v>385</v>
      </c>
      <c r="I229" s="288" t="s">
        <v>251</v>
      </c>
      <c r="J229" s="204" t="s">
        <v>1353</v>
      </c>
      <c r="K229" s="282" t="s">
        <v>112</v>
      </c>
      <c r="L229" s="294" t="s">
        <v>187</v>
      </c>
      <c r="M229" s="288" t="s">
        <v>15037</v>
      </c>
    </row>
    <row r="230" spans="1:13" ht="40.5">
      <c r="A230" s="288" t="str">
        <f t="shared" si="16"/>
        <v>Smelter ListO4</v>
      </c>
      <c r="B230" s="288" t="s">
        <v>1239</v>
      </c>
      <c r="C230" s="288" t="s">
        <v>1296</v>
      </c>
      <c r="D230" s="288" t="s">
        <v>992</v>
      </c>
      <c r="E230" s="254" t="s">
        <v>13616</v>
      </c>
      <c r="F230" s="337" t="s">
        <v>14618</v>
      </c>
      <c r="G230" s="291" t="s">
        <v>560</v>
      </c>
      <c r="H230" s="288" t="s">
        <v>386</v>
      </c>
      <c r="I230" s="288" t="s">
        <v>252</v>
      </c>
      <c r="J230" s="204" t="s">
        <v>1370</v>
      </c>
      <c r="K230" s="282" t="s">
        <v>113</v>
      </c>
      <c r="L230" s="294" t="s">
        <v>188</v>
      </c>
      <c r="M230" s="288" t="s">
        <v>15038</v>
      </c>
    </row>
    <row r="231" spans="1:13" ht="54">
      <c r="A231" s="288" t="str">
        <f t="shared" si="16"/>
        <v>Smelter ListP4</v>
      </c>
      <c r="B231" s="288" t="s">
        <v>1239</v>
      </c>
      <c r="C231" s="288" t="s">
        <v>492</v>
      </c>
      <c r="D231" s="288" t="s">
        <v>501</v>
      </c>
      <c r="E231" s="254" t="s">
        <v>13617</v>
      </c>
      <c r="F231" s="337" t="s">
        <v>14619</v>
      </c>
      <c r="G231" s="291" t="s">
        <v>15492</v>
      </c>
      <c r="H231" s="288" t="s">
        <v>14739</v>
      </c>
      <c r="I231" s="288" t="s">
        <v>253</v>
      </c>
      <c r="J231" s="204" t="s">
        <v>1354</v>
      </c>
      <c r="K231" s="282" t="s">
        <v>114</v>
      </c>
      <c r="L231" s="294" t="s">
        <v>189</v>
      </c>
      <c r="M231" s="288" t="s">
        <v>15039</v>
      </c>
    </row>
    <row r="232" spans="1:13">
      <c r="A232" s="288" t="str">
        <f t="shared" si="16"/>
        <v>Smelter ListQ4</v>
      </c>
      <c r="B232" s="288" t="s">
        <v>1239</v>
      </c>
      <c r="C232" s="288" t="s">
        <v>500</v>
      </c>
      <c r="D232" s="288" t="s">
        <v>835</v>
      </c>
      <c r="E232" s="254" t="s">
        <v>863</v>
      </c>
      <c r="F232" s="337" t="s">
        <v>14583</v>
      </c>
      <c r="G232" s="291" t="s">
        <v>923</v>
      </c>
      <c r="H232" s="288" t="s">
        <v>924</v>
      </c>
      <c r="I232" s="288" t="s">
        <v>925</v>
      </c>
      <c r="J232" s="204" t="s">
        <v>1027</v>
      </c>
      <c r="K232" s="282" t="s">
        <v>926</v>
      </c>
      <c r="L232" s="294" t="s">
        <v>451</v>
      </c>
      <c r="M232" s="288" t="s">
        <v>15003</v>
      </c>
    </row>
    <row r="233" spans="1:13" ht="27">
      <c r="A233" s="288" t="str">
        <f t="shared" si="16"/>
        <v>Smelter ListJ2</v>
      </c>
      <c r="B233" s="288" t="s">
        <v>1239</v>
      </c>
      <c r="C233" s="288" t="s">
        <v>825</v>
      </c>
      <c r="D233" s="288" t="s">
        <v>13393</v>
      </c>
      <c r="E233" s="288" t="s">
        <v>14400</v>
      </c>
      <c r="F233" s="337" t="s">
        <v>14620</v>
      </c>
      <c r="G233" s="291" t="s">
        <v>14683</v>
      </c>
      <c r="H233" s="288" t="s">
        <v>15240</v>
      </c>
      <c r="I233" s="288" t="s">
        <v>15241</v>
      </c>
      <c r="J233" s="204" t="s">
        <v>15242</v>
      </c>
      <c r="K233" s="282" t="s">
        <v>13477</v>
      </c>
      <c r="L233" s="294" t="s">
        <v>15243</v>
      </c>
      <c r="M233" s="288" t="s">
        <v>15040</v>
      </c>
    </row>
    <row r="234" spans="1:13" ht="40.5">
      <c r="A234" s="288" t="str">
        <f t="shared" si="16"/>
        <v>Smelter ListB2</v>
      </c>
      <c r="B234" s="288" t="s">
        <v>1239</v>
      </c>
      <c r="C234" s="288" t="s">
        <v>995</v>
      </c>
      <c r="D234" s="312" t="s">
        <v>2446</v>
      </c>
      <c r="E234" s="288" t="s">
        <v>14401</v>
      </c>
      <c r="F234" s="337" t="s">
        <v>14621</v>
      </c>
      <c r="G234" s="291" t="s">
        <v>14684</v>
      </c>
      <c r="H234" s="288" t="s">
        <v>2451</v>
      </c>
      <c r="I234" s="288" t="s">
        <v>2453</v>
      </c>
      <c r="J234" s="288" t="s">
        <v>2454</v>
      </c>
      <c r="K234" s="291" t="s">
        <v>2456</v>
      </c>
      <c r="L234" s="300" t="s">
        <v>14906</v>
      </c>
      <c r="M234" s="288" t="s">
        <v>15041</v>
      </c>
    </row>
    <row r="235" spans="1:13" ht="409.5">
      <c r="A235" s="288" t="str">
        <f t="shared" si="16"/>
        <v>Smelter ListB3</v>
      </c>
      <c r="B235" s="288" t="s">
        <v>1239</v>
      </c>
      <c r="C235" s="288" t="s">
        <v>949</v>
      </c>
      <c r="D235" s="313" t="s">
        <v>13501</v>
      </c>
      <c r="E235" s="288" t="s">
        <v>14402</v>
      </c>
      <c r="F235" s="332" t="s">
        <v>15236</v>
      </c>
      <c r="G235" s="342"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7" t="s">
        <v>14522</v>
      </c>
      <c r="G236" s="291" t="s">
        <v>589</v>
      </c>
      <c r="H236" s="288" t="s">
        <v>381</v>
      </c>
      <c r="I236" s="288" t="s">
        <v>254</v>
      </c>
      <c r="J236" s="204" t="s">
        <v>1168</v>
      </c>
      <c r="K236" s="282" t="s">
        <v>115</v>
      </c>
      <c r="L236" s="294" t="s">
        <v>71</v>
      </c>
      <c r="M236" s="288" t="s">
        <v>15042</v>
      </c>
    </row>
    <row r="237" spans="1:13">
      <c r="A237" s="288" t="str">
        <f t="shared" si="16"/>
        <v>Smelter ListG4</v>
      </c>
      <c r="B237" s="288" t="s">
        <v>1239</v>
      </c>
      <c r="C237" s="288" t="s">
        <v>1288</v>
      </c>
      <c r="D237" s="288" t="s">
        <v>469</v>
      </c>
      <c r="E237" s="288" t="s">
        <v>13607</v>
      </c>
      <c r="F237" s="337" t="s">
        <v>14607</v>
      </c>
      <c r="G237" s="291" t="s">
        <v>561</v>
      </c>
      <c r="H237" s="288" t="s">
        <v>387</v>
      </c>
      <c r="I237" s="288" t="s">
        <v>255</v>
      </c>
      <c r="J237" s="204" t="s">
        <v>1355</v>
      </c>
      <c r="K237" s="282" t="s">
        <v>116</v>
      </c>
      <c r="L237" s="294" t="s">
        <v>72</v>
      </c>
      <c r="M237" s="288" t="s">
        <v>15028</v>
      </c>
    </row>
    <row r="238" spans="1:13">
      <c r="A238" s="288" t="str">
        <f t="shared" si="16"/>
        <v>Smelter ListAH5</v>
      </c>
      <c r="B238" s="288" t="s">
        <v>1239</v>
      </c>
      <c r="C238" s="288" t="s">
        <v>12626</v>
      </c>
      <c r="D238" s="288" t="s">
        <v>488</v>
      </c>
      <c r="E238" s="288" t="s">
        <v>13596</v>
      </c>
      <c r="F238" s="337" t="s">
        <v>14588</v>
      </c>
      <c r="G238" s="291" t="s">
        <v>549</v>
      </c>
      <c r="H238" s="288" t="s">
        <v>378</v>
      </c>
      <c r="I238" s="288" t="s">
        <v>237</v>
      </c>
      <c r="J238" s="288" t="s">
        <v>16</v>
      </c>
      <c r="K238" s="282" t="s">
        <v>269</v>
      </c>
      <c r="L238" s="294" t="s">
        <v>179</v>
      </c>
      <c r="M238" s="288" t="s">
        <v>15009</v>
      </c>
    </row>
    <row r="239" spans="1:13">
      <c r="A239" s="288" t="str">
        <f t="shared" si="16"/>
        <v>Smelter ListAH6</v>
      </c>
      <c r="B239" s="288" t="s">
        <v>1239</v>
      </c>
      <c r="C239" s="288" t="s">
        <v>12627</v>
      </c>
      <c r="D239" s="288" t="s">
        <v>489</v>
      </c>
      <c r="E239" s="288" t="s">
        <v>13597</v>
      </c>
      <c r="F239" s="337" t="s">
        <v>14589</v>
      </c>
      <c r="G239" s="291" t="s">
        <v>550</v>
      </c>
      <c r="H239" s="288" t="s">
        <v>489</v>
      </c>
      <c r="I239" s="288" t="s">
        <v>238</v>
      </c>
      <c r="J239" s="288" t="s">
        <v>17</v>
      </c>
      <c r="K239" s="282" t="s">
        <v>489</v>
      </c>
      <c r="L239" s="294" t="s">
        <v>180</v>
      </c>
      <c r="M239" s="288" t="s">
        <v>15010</v>
      </c>
    </row>
    <row r="240" spans="1:13">
      <c r="A240" s="288" t="str">
        <f t="shared" si="16"/>
        <v>Smelter ListAH7</v>
      </c>
      <c r="B240" s="288" t="s">
        <v>1239</v>
      </c>
      <c r="C240" s="288" t="s">
        <v>12628</v>
      </c>
      <c r="D240" s="288" t="s">
        <v>490</v>
      </c>
      <c r="E240" s="288" t="s">
        <v>13598</v>
      </c>
      <c r="F240" s="337" t="s">
        <v>14590</v>
      </c>
      <c r="G240" s="291" t="s">
        <v>551</v>
      </c>
      <c r="H240" s="288" t="s">
        <v>379</v>
      </c>
      <c r="I240" s="288" t="s">
        <v>239</v>
      </c>
      <c r="J240" s="288" t="s">
        <v>18</v>
      </c>
      <c r="K240" s="282" t="s">
        <v>270</v>
      </c>
      <c r="L240" s="294" t="s">
        <v>181</v>
      </c>
      <c r="M240" s="288" t="s">
        <v>15011</v>
      </c>
    </row>
    <row r="241" spans="1:13" ht="54">
      <c r="A241" s="288" t="str">
        <f t="shared" si="16"/>
        <v>CheckerA1</v>
      </c>
      <c r="B241" s="288" t="s">
        <v>1240</v>
      </c>
      <c r="C241" s="288" t="s">
        <v>631</v>
      </c>
      <c r="D241" s="288" t="s">
        <v>13369</v>
      </c>
      <c r="E241" s="288" t="s">
        <v>14404</v>
      </c>
      <c r="F241" s="337"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7"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7"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7"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7"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7"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7"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7"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7"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7"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7" t="s">
        <v>1900</v>
      </c>
      <c r="G251" s="291" t="s">
        <v>1901</v>
      </c>
      <c r="H251" s="288" t="s">
        <v>1902</v>
      </c>
      <c r="I251" s="288" t="s">
        <v>1903</v>
      </c>
      <c r="J251" s="288" t="s">
        <v>1904</v>
      </c>
      <c r="K251" s="291" t="s">
        <v>1462</v>
      </c>
      <c r="L251" s="300" t="s">
        <v>1905</v>
      </c>
      <c r="M251" s="288" t="s">
        <v>2486</v>
      </c>
    </row>
    <row r="252" spans="1:13" ht="27">
      <c r="A252" s="288" t="s">
        <v>1444</v>
      </c>
      <c r="B252" s="288" t="s">
        <v>1240</v>
      </c>
      <c r="C252" s="288" t="s">
        <v>1291</v>
      </c>
      <c r="D252" s="288" t="s">
        <v>1534</v>
      </c>
      <c r="E252" s="288" t="s">
        <v>14412</v>
      </c>
      <c r="F252" s="337" t="s">
        <v>1906</v>
      </c>
      <c r="G252" s="291" t="s">
        <v>15493</v>
      </c>
      <c r="H252" s="288" t="s">
        <v>1907</v>
      </c>
      <c r="I252" s="288" t="s">
        <v>1908</v>
      </c>
      <c r="J252" s="288" t="s">
        <v>1909</v>
      </c>
      <c r="K252" s="291" t="s">
        <v>1910</v>
      </c>
      <c r="L252" s="300" t="s">
        <v>1911</v>
      </c>
      <c r="M252" s="288" t="s">
        <v>15050</v>
      </c>
    </row>
    <row r="253" spans="1:13" ht="27">
      <c r="A253" s="288" t="s">
        <v>1463</v>
      </c>
      <c r="B253" s="288" t="s">
        <v>1240</v>
      </c>
      <c r="C253" s="288" t="s">
        <v>1445</v>
      </c>
      <c r="D253" s="288" t="s">
        <v>1533</v>
      </c>
      <c r="E253" s="288" t="s">
        <v>14413</v>
      </c>
      <c r="F253" s="337" t="s">
        <v>1912</v>
      </c>
      <c r="G253" s="291" t="s">
        <v>15494</v>
      </c>
      <c r="H253" s="288" t="s">
        <v>1913</v>
      </c>
      <c r="I253" s="288" t="s">
        <v>1914</v>
      </c>
      <c r="J253" s="288" t="s">
        <v>1915</v>
      </c>
      <c r="K253" s="291" t="s">
        <v>1916</v>
      </c>
      <c r="L253" s="300" t="s">
        <v>1917</v>
      </c>
      <c r="M253" s="288" t="s">
        <v>15051</v>
      </c>
    </row>
    <row r="254" spans="1:13" ht="27">
      <c r="A254" s="288" t="s">
        <v>1507</v>
      </c>
      <c r="B254" s="288" t="s">
        <v>1240</v>
      </c>
      <c r="C254" s="288" t="s">
        <v>1446</v>
      </c>
      <c r="D254" s="288" t="s">
        <v>1539</v>
      </c>
      <c r="E254" s="288" t="s">
        <v>14414</v>
      </c>
      <c r="F254" s="337" t="s">
        <v>1918</v>
      </c>
      <c r="G254" s="291" t="s">
        <v>15495</v>
      </c>
      <c r="H254" s="288" t="s">
        <v>1919</v>
      </c>
      <c r="I254" s="288" t="s">
        <v>1920</v>
      </c>
      <c r="J254" s="288" t="s">
        <v>1921</v>
      </c>
      <c r="K254" s="291" t="s">
        <v>1922</v>
      </c>
      <c r="L254" s="300" t="s">
        <v>1923</v>
      </c>
      <c r="M254" s="288" t="s">
        <v>15052</v>
      </c>
    </row>
    <row r="255" spans="1:13" ht="27">
      <c r="A255" s="288" t="s">
        <v>1508</v>
      </c>
      <c r="B255" s="288" t="s">
        <v>1240</v>
      </c>
      <c r="C255" s="288" t="s">
        <v>1447</v>
      </c>
      <c r="D255" s="288" t="s">
        <v>1488</v>
      </c>
      <c r="E255" s="288" t="s">
        <v>14415</v>
      </c>
      <c r="F255" s="337" t="s">
        <v>1924</v>
      </c>
      <c r="G255" s="291" t="s">
        <v>15496</v>
      </c>
      <c r="H255" s="288" t="s">
        <v>1925</v>
      </c>
      <c r="I255" s="288" t="s">
        <v>1926</v>
      </c>
      <c r="J255" s="288" t="s">
        <v>1927</v>
      </c>
      <c r="K255" s="291" t="s">
        <v>1928</v>
      </c>
      <c r="L255" s="300" t="s">
        <v>1929</v>
      </c>
      <c r="M255" s="288" t="s">
        <v>15053</v>
      </c>
    </row>
    <row r="256" spans="1:13" ht="27">
      <c r="A256" s="288" t="s">
        <v>1517</v>
      </c>
      <c r="B256" s="288" t="s">
        <v>1240</v>
      </c>
      <c r="C256" s="288" t="s">
        <v>1448</v>
      </c>
      <c r="D256" s="288" t="s">
        <v>2480</v>
      </c>
      <c r="E256" s="288" t="s">
        <v>14416</v>
      </c>
      <c r="F256" s="337" t="s">
        <v>2489</v>
      </c>
      <c r="G256" s="291" t="s">
        <v>15497</v>
      </c>
      <c r="H256" s="288" t="s">
        <v>2492</v>
      </c>
      <c r="I256" s="288" t="s">
        <v>2495</v>
      </c>
      <c r="J256" s="288" t="s">
        <v>2498</v>
      </c>
      <c r="K256" s="291" t="s">
        <v>2501</v>
      </c>
      <c r="L256" s="300" t="s">
        <v>2504</v>
      </c>
      <c r="M256" s="288" t="s">
        <v>2507</v>
      </c>
    </row>
    <row r="257" spans="1:13" ht="27">
      <c r="A257" s="288" t="s">
        <v>1518</v>
      </c>
      <c r="B257" s="288" t="s">
        <v>1240</v>
      </c>
      <c r="C257" s="288" t="s">
        <v>1449</v>
      </c>
      <c r="D257" s="288" t="s">
        <v>1489</v>
      </c>
      <c r="E257" s="288" t="s">
        <v>14417</v>
      </c>
      <c r="F257" s="337" t="s">
        <v>1930</v>
      </c>
      <c r="G257" s="291" t="s">
        <v>15498</v>
      </c>
      <c r="H257" s="288" t="s">
        <v>1931</v>
      </c>
      <c r="I257" s="288" t="s">
        <v>1932</v>
      </c>
      <c r="J257" s="288" t="s">
        <v>1933</v>
      </c>
      <c r="K257" s="291" t="s">
        <v>1934</v>
      </c>
      <c r="L257" s="300" t="s">
        <v>1935</v>
      </c>
      <c r="M257" s="288" t="s">
        <v>15054</v>
      </c>
    </row>
    <row r="258" spans="1:13" ht="40.5">
      <c r="A258" s="288" t="s">
        <v>1519</v>
      </c>
      <c r="B258" s="288" t="s">
        <v>1240</v>
      </c>
      <c r="C258" s="288" t="s">
        <v>1450</v>
      </c>
      <c r="D258" s="288" t="s">
        <v>1490</v>
      </c>
      <c r="E258" s="288" t="s">
        <v>14418</v>
      </c>
      <c r="F258" s="337" t="s">
        <v>1936</v>
      </c>
      <c r="G258" s="291" t="s">
        <v>15499</v>
      </c>
      <c r="H258" s="288" t="s">
        <v>1937</v>
      </c>
      <c r="I258" s="288" t="s">
        <v>1938</v>
      </c>
      <c r="J258" s="288" t="s">
        <v>1939</v>
      </c>
      <c r="K258" s="291" t="s">
        <v>1940</v>
      </c>
      <c r="L258" s="300" t="s">
        <v>1941</v>
      </c>
      <c r="M258" s="288" t="s">
        <v>15055</v>
      </c>
    </row>
    <row r="259" spans="1:13" ht="40.5">
      <c r="A259" s="288" t="s">
        <v>1520</v>
      </c>
      <c r="B259" s="288" t="s">
        <v>1240</v>
      </c>
      <c r="C259" s="288" t="s">
        <v>1451</v>
      </c>
      <c r="D259" s="288" t="s">
        <v>1491</v>
      </c>
      <c r="E259" s="288" t="s">
        <v>14419</v>
      </c>
      <c r="F259" s="337" t="s">
        <v>2488</v>
      </c>
      <c r="G259" s="291" t="s">
        <v>15500</v>
      </c>
      <c r="H259" s="288" t="s">
        <v>2491</v>
      </c>
      <c r="I259" s="288" t="s">
        <v>14796</v>
      </c>
      <c r="J259" s="288" t="s">
        <v>2497</v>
      </c>
      <c r="K259" s="291" t="s">
        <v>2502</v>
      </c>
      <c r="L259" s="300" t="s">
        <v>2503</v>
      </c>
      <c r="M259" s="288" t="s">
        <v>2508</v>
      </c>
    </row>
    <row r="260" spans="1:13" ht="27">
      <c r="A260" s="288" t="s">
        <v>1521</v>
      </c>
      <c r="B260" s="288" t="s">
        <v>1240</v>
      </c>
      <c r="C260" s="288" t="s">
        <v>1452</v>
      </c>
      <c r="D260" s="288" t="s">
        <v>1464</v>
      </c>
      <c r="E260" s="288" t="s">
        <v>14420</v>
      </c>
      <c r="F260" s="337" t="s">
        <v>1942</v>
      </c>
      <c r="G260" s="291" t="s">
        <v>15501</v>
      </c>
      <c r="H260" s="288" t="s">
        <v>1943</v>
      </c>
      <c r="I260" s="288" t="s">
        <v>1944</v>
      </c>
      <c r="J260" s="288" t="s">
        <v>1945</v>
      </c>
      <c r="K260" s="291" t="s">
        <v>1946</v>
      </c>
      <c r="L260" s="300" t="s">
        <v>1947</v>
      </c>
      <c r="M260" s="288" t="s">
        <v>15056</v>
      </c>
    </row>
    <row r="261" spans="1:13" ht="40.5">
      <c r="A261" s="288" t="s">
        <v>14294</v>
      </c>
      <c r="B261" s="288" t="s">
        <v>1240</v>
      </c>
      <c r="C261" s="288" t="s">
        <v>14293</v>
      </c>
      <c r="D261" s="288" t="s">
        <v>1535</v>
      </c>
      <c r="E261" s="288" t="s">
        <v>14421</v>
      </c>
      <c r="F261" s="337" t="s">
        <v>1948</v>
      </c>
      <c r="G261" s="291" t="s">
        <v>15502</v>
      </c>
      <c r="H261" s="288" t="s">
        <v>1949</v>
      </c>
      <c r="I261" s="288" t="s">
        <v>1950</v>
      </c>
      <c r="J261" s="288" t="s">
        <v>1951</v>
      </c>
      <c r="K261" s="291" t="s">
        <v>1952</v>
      </c>
      <c r="L261" s="300" t="s">
        <v>1953</v>
      </c>
      <c r="M261" s="288" t="s">
        <v>15057</v>
      </c>
    </row>
    <row r="262" spans="1:13" ht="40.5">
      <c r="A262" s="288" t="s">
        <v>1522</v>
      </c>
      <c r="B262" s="288" t="s">
        <v>1240</v>
      </c>
      <c r="C262" s="288" t="s">
        <v>1453</v>
      </c>
      <c r="D262" s="288" t="s">
        <v>1536</v>
      </c>
      <c r="E262" s="288" t="s">
        <v>14422</v>
      </c>
      <c r="F262" s="337" t="s">
        <v>1954</v>
      </c>
      <c r="G262" s="291" t="s">
        <v>15503</v>
      </c>
      <c r="H262" s="288" t="s">
        <v>1955</v>
      </c>
      <c r="I262" s="288" t="s">
        <v>1956</v>
      </c>
      <c r="J262" s="288" t="s">
        <v>1957</v>
      </c>
      <c r="K262" s="291" t="s">
        <v>1958</v>
      </c>
      <c r="L262" s="300" t="s">
        <v>1959</v>
      </c>
      <c r="M262" s="288" t="s">
        <v>15058</v>
      </c>
    </row>
    <row r="263" spans="1:13" ht="27">
      <c r="A263" s="288" t="s">
        <v>1523</v>
      </c>
      <c r="B263" s="288" t="s">
        <v>1240</v>
      </c>
      <c r="C263" s="288" t="s">
        <v>1454</v>
      </c>
      <c r="D263" s="288" t="s">
        <v>1537</v>
      </c>
      <c r="E263" s="288" t="s">
        <v>14423</v>
      </c>
      <c r="F263" s="337" t="s">
        <v>1960</v>
      </c>
      <c r="G263" s="291" t="s">
        <v>15504</v>
      </c>
      <c r="H263" s="288" t="s">
        <v>1961</v>
      </c>
      <c r="I263" s="288" t="s">
        <v>1962</v>
      </c>
      <c r="J263" s="288" t="s">
        <v>1963</v>
      </c>
      <c r="K263" s="291" t="s">
        <v>1964</v>
      </c>
      <c r="L263" s="300" t="s">
        <v>1965</v>
      </c>
      <c r="M263" s="288" t="s">
        <v>15059</v>
      </c>
    </row>
    <row r="264" spans="1:13" ht="40.5">
      <c r="A264" s="288" t="s">
        <v>1524</v>
      </c>
      <c r="B264" s="288" t="s">
        <v>1240</v>
      </c>
      <c r="C264" s="288" t="s">
        <v>1455</v>
      </c>
      <c r="D264" s="288" t="s">
        <v>1538</v>
      </c>
      <c r="E264" s="288" t="s">
        <v>14424</v>
      </c>
      <c r="F264" s="337" t="s">
        <v>1966</v>
      </c>
      <c r="G264" s="291" t="s">
        <v>15505</v>
      </c>
      <c r="H264" s="288" t="s">
        <v>1967</v>
      </c>
      <c r="I264" s="288" t="s">
        <v>1968</v>
      </c>
      <c r="J264" s="288" t="s">
        <v>1969</v>
      </c>
      <c r="K264" s="291" t="s">
        <v>1970</v>
      </c>
      <c r="L264" s="300" t="s">
        <v>1971</v>
      </c>
      <c r="M264" s="288" t="s">
        <v>15060</v>
      </c>
    </row>
    <row r="265" spans="1:13" ht="54">
      <c r="A265" s="288" t="s">
        <v>14297</v>
      </c>
      <c r="B265" s="288" t="s">
        <v>1240</v>
      </c>
      <c r="C265" s="288" t="s">
        <v>14295</v>
      </c>
      <c r="D265" s="288" t="s">
        <v>1465</v>
      </c>
      <c r="E265" s="288" t="s">
        <v>14425</v>
      </c>
      <c r="F265" s="337" t="s">
        <v>1972</v>
      </c>
      <c r="G265" s="291" t="s">
        <v>15506</v>
      </c>
      <c r="H265" s="288" t="s">
        <v>1973</v>
      </c>
      <c r="I265" s="288" t="s">
        <v>1974</v>
      </c>
      <c r="J265" s="288" t="s">
        <v>1975</v>
      </c>
      <c r="K265" s="291" t="s">
        <v>1976</v>
      </c>
      <c r="L265" s="300" t="s">
        <v>1977</v>
      </c>
      <c r="M265" s="288" t="s">
        <v>15061</v>
      </c>
    </row>
    <row r="266" spans="1:13" ht="54">
      <c r="A266" s="288" t="s">
        <v>1525</v>
      </c>
      <c r="B266" s="288" t="s">
        <v>1240</v>
      </c>
      <c r="C266" s="288" t="s">
        <v>1456</v>
      </c>
      <c r="D266" s="288" t="s">
        <v>1466</v>
      </c>
      <c r="E266" s="288" t="s">
        <v>14426</v>
      </c>
      <c r="F266" s="337" t="s">
        <v>1978</v>
      </c>
      <c r="G266" s="291" t="s">
        <v>15507</v>
      </c>
      <c r="H266" s="288" t="s">
        <v>1979</v>
      </c>
      <c r="I266" s="288" t="s">
        <v>1980</v>
      </c>
      <c r="J266" s="288" t="s">
        <v>1981</v>
      </c>
      <c r="K266" s="291" t="s">
        <v>1982</v>
      </c>
      <c r="L266" s="300" t="s">
        <v>1983</v>
      </c>
      <c r="M266" s="288" t="s">
        <v>15062</v>
      </c>
    </row>
    <row r="267" spans="1:13" ht="54">
      <c r="A267" s="288" t="s">
        <v>1526</v>
      </c>
      <c r="B267" s="288" t="s">
        <v>1240</v>
      </c>
      <c r="C267" s="288" t="s">
        <v>1457</v>
      </c>
      <c r="D267" s="288" t="s">
        <v>1467</v>
      </c>
      <c r="E267" s="288" t="s">
        <v>14427</v>
      </c>
      <c r="F267" s="337" t="s">
        <v>1984</v>
      </c>
      <c r="G267" s="291" t="s">
        <v>15508</v>
      </c>
      <c r="H267" s="288" t="s">
        <v>1985</v>
      </c>
      <c r="I267" s="288" t="s">
        <v>1986</v>
      </c>
      <c r="J267" s="288" t="s">
        <v>1987</v>
      </c>
      <c r="K267" s="291" t="s">
        <v>1988</v>
      </c>
      <c r="L267" s="300" t="s">
        <v>1989</v>
      </c>
      <c r="M267" s="288" t="s">
        <v>15063</v>
      </c>
    </row>
    <row r="268" spans="1:13" ht="54">
      <c r="A268" s="288" t="s">
        <v>1527</v>
      </c>
      <c r="B268" s="288" t="s">
        <v>1240</v>
      </c>
      <c r="C268" s="288" t="s">
        <v>1458</v>
      </c>
      <c r="D268" s="288" t="s">
        <v>1468</v>
      </c>
      <c r="E268" s="288" t="s">
        <v>14428</v>
      </c>
      <c r="F268" s="337" t="s">
        <v>1990</v>
      </c>
      <c r="G268" s="291" t="s">
        <v>15509</v>
      </c>
      <c r="H268" s="288" t="s">
        <v>1991</v>
      </c>
      <c r="I268" s="288" t="s">
        <v>1992</v>
      </c>
      <c r="J268" s="288" t="s">
        <v>1993</v>
      </c>
      <c r="K268" s="291" t="s">
        <v>1994</v>
      </c>
      <c r="L268" s="300" t="s">
        <v>1995</v>
      </c>
      <c r="M268" s="288" t="s">
        <v>15064</v>
      </c>
    </row>
    <row r="269" spans="1:13" ht="67.5">
      <c r="A269" s="288" t="s">
        <v>14298</v>
      </c>
      <c r="B269" s="288" t="s">
        <v>1240</v>
      </c>
      <c r="C269" s="288" t="s">
        <v>14296</v>
      </c>
      <c r="D269" s="288" t="s">
        <v>1469</v>
      </c>
      <c r="E269" s="288" t="s">
        <v>14429</v>
      </c>
      <c r="F269" s="337" t="s">
        <v>1996</v>
      </c>
      <c r="G269" s="291" t="s">
        <v>15510</v>
      </c>
      <c r="H269" s="288" t="s">
        <v>1997</v>
      </c>
      <c r="I269" s="288" t="s">
        <v>1998</v>
      </c>
      <c r="J269" s="288" t="s">
        <v>1999</v>
      </c>
      <c r="K269" s="291" t="s">
        <v>2000</v>
      </c>
      <c r="L269" s="300" t="s">
        <v>2001</v>
      </c>
      <c r="M269" s="288" t="s">
        <v>15065</v>
      </c>
    </row>
    <row r="270" spans="1:13" ht="67.5">
      <c r="A270" s="288" t="s">
        <v>1528</v>
      </c>
      <c r="B270" s="288" t="s">
        <v>1240</v>
      </c>
      <c r="C270" s="288" t="s">
        <v>1492</v>
      </c>
      <c r="D270" s="288" t="s">
        <v>1470</v>
      </c>
      <c r="E270" s="288" t="s">
        <v>14430</v>
      </c>
      <c r="F270" s="337" t="s">
        <v>2002</v>
      </c>
      <c r="G270" s="291" t="s">
        <v>15511</v>
      </c>
      <c r="H270" s="288" t="s">
        <v>2003</v>
      </c>
      <c r="I270" s="288" t="s">
        <v>2004</v>
      </c>
      <c r="J270" s="288" t="s">
        <v>2005</v>
      </c>
      <c r="K270" s="291" t="s">
        <v>2006</v>
      </c>
      <c r="L270" s="300" t="s">
        <v>2007</v>
      </c>
      <c r="M270" s="288" t="s">
        <v>15066</v>
      </c>
    </row>
    <row r="271" spans="1:13" ht="67.5">
      <c r="A271" s="288" t="s">
        <v>1529</v>
      </c>
      <c r="B271" s="288" t="s">
        <v>1240</v>
      </c>
      <c r="C271" s="288" t="s">
        <v>1493</v>
      </c>
      <c r="D271" s="288" t="s">
        <v>1471</v>
      </c>
      <c r="E271" s="288" t="s">
        <v>14431</v>
      </c>
      <c r="F271" s="337" t="s">
        <v>2008</v>
      </c>
      <c r="G271" s="291" t="s">
        <v>15512</v>
      </c>
      <c r="H271" s="288" t="s">
        <v>2009</v>
      </c>
      <c r="I271" s="288" t="s">
        <v>2010</v>
      </c>
      <c r="J271" s="288" t="s">
        <v>2011</v>
      </c>
      <c r="K271" s="291" t="s">
        <v>2012</v>
      </c>
      <c r="L271" s="300" t="s">
        <v>2013</v>
      </c>
      <c r="M271" s="288" t="s">
        <v>15067</v>
      </c>
    </row>
    <row r="272" spans="1:13" ht="67.5">
      <c r="A272" s="288" t="s">
        <v>1530</v>
      </c>
      <c r="B272" s="288" t="s">
        <v>1240</v>
      </c>
      <c r="C272" s="288" t="s">
        <v>1494</v>
      </c>
      <c r="D272" s="288" t="s">
        <v>1472</v>
      </c>
      <c r="E272" s="288" t="s">
        <v>14432</v>
      </c>
      <c r="F272" s="337" t="s">
        <v>2014</v>
      </c>
      <c r="G272" s="291" t="s">
        <v>15513</v>
      </c>
      <c r="H272" s="288" t="s">
        <v>2015</v>
      </c>
      <c r="I272" s="288" t="s">
        <v>2016</v>
      </c>
      <c r="J272" s="288" t="s">
        <v>2017</v>
      </c>
      <c r="K272" s="291" t="s">
        <v>2018</v>
      </c>
      <c r="L272" s="300" t="s">
        <v>2019</v>
      </c>
      <c r="M272" s="288" t="s">
        <v>15068</v>
      </c>
    </row>
    <row r="273" spans="1:13" ht="67.5">
      <c r="A273" s="288" t="s">
        <v>14331</v>
      </c>
      <c r="B273" s="288" t="s">
        <v>1240</v>
      </c>
      <c r="C273" s="288" t="s">
        <v>14339</v>
      </c>
      <c r="D273" s="288" t="s">
        <v>15200</v>
      </c>
      <c r="E273" s="288" t="s">
        <v>15201</v>
      </c>
      <c r="F273" s="337" t="s">
        <v>15202</v>
      </c>
      <c r="G273" s="291" t="s">
        <v>15514</v>
      </c>
      <c r="H273" s="288" t="s">
        <v>15203</v>
      </c>
      <c r="I273" s="288" t="s">
        <v>15204</v>
      </c>
      <c r="J273" s="288" t="s">
        <v>15205</v>
      </c>
      <c r="K273" s="288" t="s">
        <v>15206</v>
      </c>
      <c r="L273" s="288" t="s">
        <v>15207</v>
      </c>
      <c r="M273" s="288" t="s">
        <v>15208</v>
      </c>
    </row>
    <row r="274" spans="1:13" ht="67.5">
      <c r="A274" s="288" t="s">
        <v>14332</v>
      </c>
      <c r="B274" s="288" t="s">
        <v>1240</v>
      </c>
      <c r="C274" s="186" t="s">
        <v>1495</v>
      </c>
      <c r="D274" s="288" t="s">
        <v>15209</v>
      </c>
      <c r="E274" s="288" t="s">
        <v>15210</v>
      </c>
      <c r="F274" s="337" t="s">
        <v>15211</v>
      </c>
      <c r="G274" s="291" t="s">
        <v>15515</v>
      </c>
      <c r="H274" s="288" t="s">
        <v>15212</v>
      </c>
      <c r="I274" s="288" t="s">
        <v>15213</v>
      </c>
      <c r="J274" s="288" t="s">
        <v>15214</v>
      </c>
      <c r="K274" s="288" t="s">
        <v>15215</v>
      </c>
      <c r="L274" s="288" t="s">
        <v>15216</v>
      </c>
      <c r="M274" s="288" t="s">
        <v>15217</v>
      </c>
    </row>
    <row r="275" spans="1:13" ht="67.5">
      <c r="A275" s="288" t="s">
        <v>14299</v>
      </c>
      <c r="B275" s="288" t="s">
        <v>1240</v>
      </c>
      <c r="C275" s="186" t="s">
        <v>1496</v>
      </c>
      <c r="D275" s="288" t="s">
        <v>15223</v>
      </c>
      <c r="E275" s="288" t="s">
        <v>15224</v>
      </c>
      <c r="F275" s="337" t="s">
        <v>15225</v>
      </c>
      <c r="G275" s="291" t="s">
        <v>15516</v>
      </c>
      <c r="H275" s="288" t="s">
        <v>15226</v>
      </c>
      <c r="I275" s="288" t="s">
        <v>15222</v>
      </c>
      <c r="J275" s="288" t="s">
        <v>15221</v>
      </c>
      <c r="K275" s="288" t="s">
        <v>15220</v>
      </c>
      <c r="L275" s="288" t="s">
        <v>15219</v>
      </c>
      <c r="M275" s="288" t="s">
        <v>15218</v>
      </c>
    </row>
    <row r="276" spans="1:13" ht="67.5">
      <c r="A276" s="288" t="s">
        <v>14300</v>
      </c>
      <c r="B276" s="288" t="s">
        <v>1240</v>
      </c>
      <c r="C276" s="288" t="s">
        <v>1497</v>
      </c>
      <c r="D276" s="288" t="s">
        <v>15227</v>
      </c>
      <c r="E276" s="288" t="s">
        <v>15228</v>
      </c>
      <c r="F276" s="337" t="s">
        <v>15229</v>
      </c>
      <c r="G276" s="291" t="s">
        <v>15517</v>
      </c>
      <c r="H276" s="288" t="s">
        <v>15230</v>
      </c>
      <c r="I276" s="288" t="s">
        <v>15231</v>
      </c>
      <c r="J276" s="288" t="s">
        <v>15232</v>
      </c>
      <c r="K276" s="288" t="s">
        <v>15233</v>
      </c>
      <c r="L276" s="288" t="s">
        <v>15234</v>
      </c>
      <c r="M276" s="288" t="s">
        <v>15235</v>
      </c>
    </row>
    <row r="277" spans="1:13" ht="67.5">
      <c r="A277" s="288" t="s">
        <v>14301</v>
      </c>
      <c r="B277" s="288" t="s">
        <v>1240</v>
      </c>
      <c r="C277" s="288" t="s">
        <v>14325</v>
      </c>
      <c r="D277" s="288" t="s">
        <v>1473</v>
      </c>
      <c r="E277" s="254" t="s">
        <v>13618</v>
      </c>
      <c r="F277" s="337" t="s">
        <v>15297</v>
      </c>
      <c r="G277" s="291" t="s">
        <v>15518</v>
      </c>
      <c r="H277" s="288" t="s">
        <v>2020</v>
      </c>
      <c r="I277" s="288" t="s">
        <v>2021</v>
      </c>
      <c r="J277" s="288" t="s">
        <v>2022</v>
      </c>
      <c r="K277" s="291" t="s">
        <v>2023</v>
      </c>
      <c r="L277" s="300" t="s">
        <v>2024</v>
      </c>
      <c r="M277" s="288" t="s">
        <v>15069</v>
      </c>
    </row>
    <row r="278" spans="1:13" ht="67.5">
      <c r="A278" s="288" t="s">
        <v>14333</v>
      </c>
      <c r="B278" s="288" t="s">
        <v>1240</v>
      </c>
      <c r="C278" s="288" t="s">
        <v>1498</v>
      </c>
      <c r="D278" s="186" t="s">
        <v>1474</v>
      </c>
      <c r="E278" s="254" t="s">
        <v>13619</v>
      </c>
      <c r="F278" s="328" t="s">
        <v>15298</v>
      </c>
      <c r="G278" s="291" t="s">
        <v>15519</v>
      </c>
      <c r="H278" s="186" t="s">
        <v>2025</v>
      </c>
      <c r="I278" s="186" t="s">
        <v>2026</v>
      </c>
      <c r="J278" s="186" t="s">
        <v>2027</v>
      </c>
      <c r="K278" s="291" t="s">
        <v>2028</v>
      </c>
      <c r="L278" s="314" t="s">
        <v>2029</v>
      </c>
      <c r="M278" s="186" t="s">
        <v>15070</v>
      </c>
    </row>
    <row r="279" spans="1:13" ht="54">
      <c r="A279" s="288" t="s">
        <v>14302</v>
      </c>
      <c r="B279" s="288" t="s">
        <v>1240</v>
      </c>
      <c r="C279" s="288" t="s">
        <v>1499</v>
      </c>
      <c r="D279" s="288" t="s">
        <v>1475</v>
      </c>
      <c r="E279" s="254" t="s">
        <v>13620</v>
      </c>
      <c r="F279" s="337" t="s">
        <v>15299</v>
      </c>
      <c r="G279" s="291" t="s">
        <v>15520</v>
      </c>
      <c r="H279" s="288" t="s">
        <v>2030</v>
      </c>
      <c r="I279" s="288" t="s">
        <v>2031</v>
      </c>
      <c r="J279" s="288" t="s">
        <v>2032</v>
      </c>
      <c r="K279" s="291" t="s">
        <v>2033</v>
      </c>
      <c r="L279" s="300" t="s">
        <v>2034</v>
      </c>
      <c r="M279" s="288" t="s">
        <v>15071</v>
      </c>
    </row>
    <row r="280" spans="1:13" ht="67.5">
      <c r="A280" s="288" t="s">
        <v>14303</v>
      </c>
      <c r="B280" s="288" t="s">
        <v>1240</v>
      </c>
      <c r="C280" s="288" t="s">
        <v>1500</v>
      </c>
      <c r="D280" s="288" t="s">
        <v>1476</v>
      </c>
      <c r="E280" s="254" t="s">
        <v>13621</v>
      </c>
      <c r="F280" s="337" t="s">
        <v>15300</v>
      </c>
      <c r="G280" s="291" t="s">
        <v>15521</v>
      </c>
      <c r="H280" s="288" t="s">
        <v>2035</v>
      </c>
      <c r="I280" s="288" t="s">
        <v>2036</v>
      </c>
      <c r="J280" s="288" t="s">
        <v>2037</v>
      </c>
      <c r="K280" s="291" t="s">
        <v>2038</v>
      </c>
      <c r="L280" s="300" t="s">
        <v>2039</v>
      </c>
      <c r="M280" s="288" t="s">
        <v>15072</v>
      </c>
    </row>
    <row r="281" spans="1:13" ht="40.5">
      <c r="A281" s="288" t="s">
        <v>14304</v>
      </c>
      <c r="B281" s="288" t="s">
        <v>1240</v>
      </c>
      <c r="C281" s="288" t="s">
        <v>14326</v>
      </c>
      <c r="D281" s="288" t="s">
        <v>1252</v>
      </c>
      <c r="E281" s="254" t="s">
        <v>13622</v>
      </c>
      <c r="F281" s="337"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7"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7"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7"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7" t="s">
        <v>2060</v>
      </c>
      <c r="G285" s="291" t="s">
        <v>15526</v>
      </c>
      <c r="H285" s="288" t="s">
        <v>2061</v>
      </c>
      <c r="I285" s="288" t="s">
        <v>2062</v>
      </c>
      <c r="J285" s="288" t="s">
        <v>15590</v>
      </c>
      <c r="K285" s="291" t="s">
        <v>2063</v>
      </c>
      <c r="L285" s="300" t="s">
        <v>2064</v>
      </c>
      <c r="M285" s="288" t="s">
        <v>15077</v>
      </c>
    </row>
    <row r="286" spans="1:13" ht="54">
      <c r="A286" s="288" t="s">
        <v>14335</v>
      </c>
      <c r="B286" s="288" t="s">
        <v>1240</v>
      </c>
      <c r="C286" s="288" t="s">
        <v>1504</v>
      </c>
      <c r="D286" s="288" t="s">
        <v>1478</v>
      </c>
      <c r="E286" s="254" t="s">
        <v>13627</v>
      </c>
      <c r="F286" s="337" t="s">
        <v>2065</v>
      </c>
      <c r="G286" s="291" t="s">
        <v>15527</v>
      </c>
      <c r="H286" s="288" t="s">
        <v>2066</v>
      </c>
      <c r="I286" s="288" t="s">
        <v>2067</v>
      </c>
      <c r="J286" s="288" t="s">
        <v>15591</v>
      </c>
      <c r="K286" s="291" t="s">
        <v>2068</v>
      </c>
      <c r="L286" s="300" t="s">
        <v>2069</v>
      </c>
      <c r="M286" s="288" t="s">
        <v>15078</v>
      </c>
    </row>
    <row r="287" spans="1:13" ht="54">
      <c r="A287" s="288" t="s">
        <v>14308</v>
      </c>
      <c r="B287" s="288" t="s">
        <v>1240</v>
      </c>
      <c r="C287" s="288" t="s">
        <v>1505</v>
      </c>
      <c r="D287" s="288" t="s">
        <v>1479</v>
      </c>
      <c r="E287" s="254" t="s">
        <v>13628</v>
      </c>
      <c r="F287" s="337" t="s">
        <v>2070</v>
      </c>
      <c r="G287" s="291" t="s">
        <v>15528</v>
      </c>
      <c r="H287" s="288" t="s">
        <v>2071</v>
      </c>
      <c r="I287" s="288" t="s">
        <v>2072</v>
      </c>
      <c r="J287" s="288" t="s">
        <v>15592</v>
      </c>
      <c r="K287" s="291" t="s">
        <v>2073</v>
      </c>
      <c r="L287" s="300" t="s">
        <v>2074</v>
      </c>
      <c r="M287" s="288" t="s">
        <v>15079</v>
      </c>
    </row>
    <row r="288" spans="1:13" ht="54">
      <c r="A288" s="288" t="s">
        <v>14309</v>
      </c>
      <c r="B288" s="288" t="s">
        <v>1240</v>
      </c>
      <c r="C288" s="288" t="s">
        <v>1506</v>
      </c>
      <c r="D288" s="288" t="s">
        <v>1480</v>
      </c>
      <c r="E288" s="254" t="s">
        <v>13629</v>
      </c>
      <c r="F288" s="337" t="s">
        <v>2075</v>
      </c>
      <c r="G288" s="291" t="s">
        <v>15529</v>
      </c>
      <c r="H288" s="288" t="s">
        <v>2076</v>
      </c>
      <c r="I288" s="288" t="s">
        <v>2077</v>
      </c>
      <c r="J288" s="288" t="s">
        <v>15593</v>
      </c>
      <c r="K288" s="291" t="s">
        <v>2078</v>
      </c>
      <c r="L288" s="300" t="s">
        <v>2079</v>
      </c>
      <c r="M288" s="288" t="s">
        <v>15080</v>
      </c>
    </row>
    <row r="289" spans="1:13" ht="40.5">
      <c r="A289" s="288" t="s">
        <v>14310</v>
      </c>
      <c r="B289" s="288" t="s">
        <v>1240</v>
      </c>
      <c r="C289" s="288" t="s">
        <v>14328</v>
      </c>
      <c r="D289" s="288" t="s">
        <v>1481</v>
      </c>
      <c r="E289" s="254" t="s">
        <v>13630</v>
      </c>
      <c r="F289" s="337" t="s">
        <v>2080</v>
      </c>
      <c r="G289" s="291" t="s">
        <v>15530</v>
      </c>
      <c r="H289" s="288" t="s">
        <v>2081</v>
      </c>
      <c r="I289" s="288" t="s">
        <v>2082</v>
      </c>
      <c r="J289" s="288" t="s">
        <v>15594</v>
      </c>
      <c r="K289" s="291" t="s">
        <v>2083</v>
      </c>
      <c r="L289" s="300" t="s">
        <v>2084</v>
      </c>
      <c r="M289" s="288" t="s">
        <v>15081</v>
      </c>
    </row>
    <row r="290" spans="1:13" ht="40.5">
      <c r="A290" s="288" t="s">
        <v>14336</v>
      </c>
      <c r="B290" s="288" t="s">
        <v>1240</v>
      </c>
      <c r="C290" s="288" t="s">
        <v>1509</v>
      </c>
      <c r="D290" s="288" t="s">
        <v>1482</v>
      </c>
      <c r="E290" s="254" t="s">
        <v>13631</v>
      </c>
      <c r="F290" s="337" t="s">
        <v>2085</v>
      </c>
      <c r="G290" s="291" t="s">
        <v>15531</v>
      </c>
      <c r="H290" s="288" t="s">
        <v>2086</v>
      </c>
      <c r="I290" s="288" t="s">
        <v>2087</v>
      </c>
      <c r="J290" s="288" t="s">
        <v>15595</v>
      </c>
      <c r="K290" s="291" t="s">
        <v>2088</v>
      </c>
      <c r="L290" s="300" t="s">
        <v>2089</v>
      </c>
      <c r="M290" s="288" t="s">
        <v>15082</v>
      </c>
    </row>
    <row r="291" spans="1:13" ht="40.5">
      <c r="A291" s="288" t="s">
        <v>14311</v>
      </c>
      <c r="B291" s="288" t="s">
        <v>1240</v>
      </c>
      <c r="C291" s="288" t="s">
        <v>1510</v>
      </c>
      <c r="D291" s="288" t="s">
        <v>1483</v>
      </c>
      <c r="E291" s="254" t="s">
        <v>13632</v>
      </c>
      <c r="F291" s="337" t="s">
        <v>2090</v>
      </c>
      <c r="G291" s="291" t="s">
        <v>15532</v>
      </c>
      <c r="H291" s="288" t="s">
        <v>2091</v>
      </c>
      <c r="I291" s="288" t="s">
        <v>2092</v>
      </c>
      <c r="J291" s="288" t="s">
        <v>15596</v>
      </c>
      <c r="K291" s="291" t="s">
        <v>2093</v>
      </c>
      <c r="L291" s="300" t="s">
        <v>2094</v>
      </c>
      <c r="M291" s="288" t="s">
        <v>15083</v>
      </c>
    </row>
    <row r="292" spans="1:13" ht="40.5">
      <c r="A292" s="288" t="s">
        <v>14312</v>
      </c>
      <c r="B292" s="288" t="s">
        <v>1240</v>
      </c>
      <c r="C292" s="288" t="s">
        <v>1511</v>
      </c>
      <c r="D292" s="288" t="s">
        <v>1484</v>
      </c>
      <c r="E292" s="254" t="s">
        <v>13633</v>
      </c>
      <c r="F292" s="337" t="s">
        <v>2095</v>
      </c>
      <c r="G292" s="291" t="s">
        <v>15533</v>
      </c>
      <c r="H292" s="288" t="s">
        <v>2096</v>
      </c>
      <c r="I292" s="288" t="s">
        <v>2097</v>
      </c>
      <c r="J292" s="288" t="s">
        <v>15597</v>
      </c>
      <c r="K292" s="291" t="s">
        <v>2098</v>
      </c>
      <c r="L292" s="300" t="s">
        <v>2099</v>
      </c>
      <c r="M292" s="288" t="s">
        <v>15084</v>
      </c>
    </row>
    <row r="293" spans="1:13" ht="54">
      <c r="A293" s="288" t="s">
        <v>14313</v>
      </c>
      <c r="B293" s="288" t="s">
        <v>1240</v>
      </c>
      <c r="C293" s="288" t="s">
        <v>14329</v>
      </c>
      <c r="D293" s="288" t="s">
        <v>15130</v>
      </c>
      <c r="E293" s="288" t="s">
        <v>14433</v>
      </c>
      <c r="F293" s="337" t="s">
        <v>15301</v>
      </c>
      <c r="G293" s="291" t="s">
        <v>15534</v>
      </c>
      <c r="H293" s="288" t="s">
        <v>14740</v>
      </c>
      <c r="I293" s="288" t="s">
        <v>14797</v>
      </c>
      <c r="J293" s="288" t="s">
        <v>15598</v>
      </c>
      <c r="K293" s="288" t="s">
        <v>14855</v>
      </c>
      <c r="L293" s="288" t="s">
        <v>14908</v>
      </c>
      <c r="M293" s="288" t="s">
        <v>15085</v>
      </c>
    </row>
    <row r="294" spans="1:13" ht="54">
      <c r="A294" s="288" t="s">
        <v>14337</v>
      </c>
      <c r="B294" s="288" t="s">
        <v>1240</v>
      </c>
      <c r="C294" s="288" t="s">
        <v>1512</v>
      </c>
      <c r="D294" s="288" t="s">
        <v>15132</v>
      </c>
      <c r="E294" s="288" t="s">
        <v>14434</v>
      </c>
      <c r="F294" s="337" t="s">
        <v>15302</v>
      </c>
      <c r="G294" s="291" t="s">
        <v>15535</v>
      </c>
      <c r="H294" s="288" t="s">
        <v>14741</v>
      </c>
      <c r="I294" s="288" t="s">
        <v>14798</v>
      </c>
      <c r="J294" s="288" t="s">
        <v>15131</v>
      </c>
      <c r="K294" s="288" t="s">
        <v>14856</v>
      </c>
      <c r="L294" s="288" t="s">
        <v>14909</v>
      </c>
      <c r="M294" s="288" t="s">
        <v>15086</v>
      </c>
    </row>
    <row r="295" spans="1:13" ht="54">
      <c r="A295" s="288" t="s">
        <v>14314</v>
      </c>
      <c r="B295" s="288" t="s">
        <v>1240</v>
      </c>
      <c r="C295" s="288" t="s">
        <v>1513</v>
      </c>
      <c r="D295" s="288" t="s">
        <v>14277</v>
      </c>
      <c r="E295" s="254" t="s">
        <v>14278</v>
      </c>
      <c r="F295" s="337" t="s">
        <v>14279</v>
      </c>
      <c r="G295" s="291" t="s">
        <v>15536</v>
      </c>
      <c r="H295" s="288" t="s">
        <v>14280</v>
      </c>
      <c r="I295" s="288" t="s">
        <v>14281</v>
      </c>
      <c r="J295" s="288" t="s">
        <v>14282</v>
      </c>
      <c r="K295" s="291" t="s">
        <v>14283</v>
      </c>
      <c r="L295" s="300" t="s">
        <v>14284</v>
      </c>
      <c r="M295" s="288" t="s">
        <v>14285</v>
      </c>
    </row>
    <row r="296" spans="1:13" ht="94.5">
      <c r="A296" s="288" t="s">
        <v>14315</v>
      </c>
      <c r="B296" s="288" t="s">
        <v>1240</v>
      </c>
      <c r="C296" s="288" t="s">
        <v>1514</v>
      </c>
      <c r="D296" s="288" t="s">
        <v>15151</v>
      </c>
      <c r="E296" s="288" t="s">
        <v>15152</v>
      </c>
      <c r="F296" s="337" t="s">
        <v>15303</v>
      </c>
      <c r="G296" s="291" t="s">
        <v>15537</v>
      </c>
      <c r="H296" s="288" t="s">
        <v>15153</v>
      </c>
      <c r="I296" s="288" t="s">
        <v>15154</v>
      </c>
      <c r="J296" s="288" t="s">
        <v>15599</v>
      </c>
      <c r="K296" s="288" t="s">
        <v>15155</v>
      </c>
      <c r="L296" s="288" t="s">
        <v>15156</v>
      </c>
      <c r="M296" s="288" t="s">
        <v>15157</v>
      </c>
    </row>
    <row r="297" spans="1:13" ht="54">
      <c r="A297" s="288" t="s">
        <v>14316</v>
      </c>
      <c r="B297" s="288" t="s">
        <v>1240</v>
      </c>
      <c r="C297" s="185" t="s">
        <v>1515</v>
      </c>
      <c r="D297" s="288" t="s">
        <v>15158</v>
      </c>
      <c r="E297" s="288" t="s">
        <v>15159</v>
      </c>
      <c r="F297" s="337" t="s">
        <v>15304</v>
      </c>
      <c r="G297" s="291" t="s">
        <v>15538</v>
      </c>
      <c r="H297" s="288" t="s">
        <v>15160</v>
      </c>
      <c r="I297" s="288" t="s">
        <v>15161</v>
      </c>
      <c r="J297" s="288" t="s">
        <v>15600</v>
      </c>
      <c r="K297" s="288" t="s">
        <v>15162</v>
      </c>
      <c r="L297" s="288" t="s">
        <v>15163</v>
      </c>
      <c r="M297" s="288" t="s">
        <v>15164</v>
      </c>
    </row>
    <row r="298" spans="1:13" ht="40.5">
      <c r="A298" s="288" t="s">
        <v>14317</v>
      </c>
      <c r="B298" s="288" t="s">
        <v>1240</v>
      </c>
      <c r="C298" s="288" t="s">
        <v>14286</v>
      </c>
      <c r="D298" s="288" t="s">
        <v>15165</v>
      </c>
      <c r="E298" s="254" t="s">
        <v>15166</v>
      </c>
      <c r="F298" s="337" t="s">
        <v>15305</v>
      </c>
      <c r="G298" s="291" t="s">
        <v>15539</v>
      </c>
      <c r="H298" s="288" t="s">
        <v>15167</v>
      </c>
      <c r="I298" s="288" t="s">
        <v>15168</v>
      </c>
      <c r="J298" s="288" t="s">
        <v>15169</v>
      </c>
      <c r="K298" s="291" t="s">
        <v>15170</v>
      </c>
      <c r="L298" s="300" t="s">
        <v>15171</v>
      </c>
      <c r="M298" s="288" t="s">
        <v>15172</v>
      </c>
    </row>
    <row r="299" spans="1:13" ht="40.5">
      <c r="A299" s="288" t="s">
        <v>1240</v>
      </c>
      <c r="D299" s="288" t="s">
        <v>1485</v>
      </c>
      <c r="E299" s="254" t="s">
        <v>13634</v>
      </c>
      <c r="F299" s="337" t="s">
        <v>15306</v>
      </c>
      <c r="G299" s="291" t="s">
        <v>15540</v>
      </c>
      <c r="H299" s="288" t="s">
        <v>2100</v>
      </c>
      <c r="I299" s="288" t="s">
        <v>2101</v>
      </c>
      <c r="J299" s="288" t="s">
        <v>2102</v>
      </c>
      <c r="K299" s="291" t="s">
        <v>2103</v>
      </c>
      <c r="L299" s="300" t="s">
        <v>2104</v>
      </c>
      <c r="M299" s="288" t="s">
        <v>15087</v>
      </c>
    </row>
    <row r="300" spans="1:13" ht="40.5">
      <c r="A300" s="288" t="s">
        <v>14318</v>
      </c>
      <c r="B300" s="288" t="s">
        <v>1240</v>
      </c>
      <c r="C300" s="288" t="s">
        <v>1516</v>
      </c>
      <c r="D300" s="288" t="s">
        <v>15173</v>
      </c>
      <c r="E300" s="254" t="s">
        <v>15174</v>
      </c>
      <c r="F300" s="337" t="s">
        <v>15175</v>
      </c>
      <c r="G300" s="291" t="s">
        <v>15541</v>
      </c>
      <c r="H300" s="288" t="s">
        <v>15176</v>
      </c>
      <c r="I300" s="288" t="s">
        <v>15177</v>
      </c>
      <c r="J300" s="288" t="s">
        <v>15178</v>
      </c>
      <c r="K300" s="291" t="s">
        <v>15179</v>
      </c>
      <c r="L300" s="300" t="s">
        <v>15180</v>
      </c>
      <c r="M300" s="288" t="s">
        <v>15181</v>
      </c>
    </row>
    <row r="301" spans="1:13" ht="40.5">
      <c r="A301" s="288" t="s">
        <v>14319</v>
      </c>
      <c r="B301" s="288" t="s">
        <v>1240</v>
      </c>
      <c r="C301" s="288" t="s">
        <v>14330</v>
      </c>
      <c r="D301" s="288" t="s">
        <v>15182</v>
      </c>
      <c r="E301" s="254" t="s">
        <v>15183</v>
      </c>
      <c r="F301" s="337" t="s">
        <v>15307</v>
      </c>
      <c r="G301" s="291" t="s">
        <v>15542</v>
      </c>
      <c r="H301" s="288" t="s">
        <v>15184</v>
      </c>
      <c r="I301" s="288" t="s">
        <v>15185</v>
      </c>
      <c r="J301" s="288" t="s">
        <v>15186</v>
      </c>
      <c r="K301" s="291" t="s">
        <v>15187</v>
      </c>
      <c r="L301" s="300" t="s">
        <v>15188</v>
      </c>
      <c r="M301" s="288" t="s">
        <v>15189</v>
      </c>
    </row>
    <row r="302" spans="1:13" ht="40.5">
      <c r="A302" s="288" t="s">
        <v>14338</v>
      </c>
      <c r="B302" s="288" t="s">
        <v>1240</v>
      </c>
      <c r="C302" s="288" t="s">
        <v>1542</v>
      </c>
      <c r="D302" s="288" t="s">
        <v>15190</v>
      </c>
      <c r="E302" s="288" t="s">
        <v>15191</v>
      </c>
      <c r="F302" s="337"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7"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7"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7" t="s">
        <v>2117</v>
      </c>
      <c r="G305" s="341"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7" t="s">
        <v>2122</v>
      </c>
      <c r="G306" s="341"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7" t="s">
        <v>2127</v>
      </c>
      <c r="G307" s="341"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7" t="s">
        <v>2132</v>
      </c>
      <c r="G308" s="341"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7" t="s">
        <v>14627</v>
      </c>
      <c r="G309" s="341"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7" t="s">
        <v>14627</v>
      </c>
      <c r="G310" s="341"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7" t="s">
        <v>14627</v>
      </c>
      <c r="G311" s="341"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7" t="s">
        <v>14627</v>
      </c>
      <c r="G312" s="341"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7"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7" t="s">
        <v>14629</v>
      </c>
      <c r="G314" s="291" t="s">
        <v>563</v>
      </c>
      <c r="H314" s="288" t="s">
        <v>390</v>
      </c>
      <c r="I314" s="288" t="s">
        <v>260</v>
      </c>
      <c r="J314" s="245" t="s">
        <v>1163</v>
      </c>
      <c r="K314" s="282" t="s">
        <v>118</v>
      </c>
      <c r="L314" s="316" t="s">
        <v>74</v>
      </c>
      <c r="M314" s="245" t="s">
        <v>15096</v>
      </c>
    </row>
    <row r="315" spans="1:13">
      <c r="A315" s="288" t="str">
        <f>B315&amp;C315</f>
        <v>Product ListC5</v>
      </c>
      <c r="B315" s="288" t="s">
        <v>1300</v>
      </c>
      <c r="C315" s="288" t="s">
        <v>972</v>
      </c>
      <c r="D315" s="245" t="s">
        <v>504</v>
      </c>
      <c r="E315" s="254" t="s">
        <v>13644</v>
      </c>
      <c r="F315" s="337" t="s">
        <v>14630</v>
      </c>
      <c r="G315" s="291" t="s">
        <v>564</v>
      </c>
      <c r="H315" s="288" t="s">
        <v>391</v>
      </c>
      <c r="I315" s="288" t="s">
        <v>261</v>
      </c>
      <c r="J315" s="245" t="s">
        <v>939</v>
      </c>
      <c r="K315" s="282" t="s">
        <v>119</v>
      </c>
      <c r="L315" s="316" t="s">
        <v>75</v>
      </c>
      <c r="M315" s="245" t="s">
        <v>15097</v>
      </c>
    </row>
    <row r="316" spans="1:13">
      <c r="A316" s="288" t="str">
        <f>B316&amp;C316</f>
        <v>Product ListD5</v>
      </c>
      <c r="B316" s="288" t="s">
        <v>1300</v>
      </c>
      <c r="C316" s="288" t="s">
        <v>1301</v>
      </c>
      <c r="D316" s="245" t="s">
        <v>835</v>
      </c>
      <c r="E316" s="283" t="s">
        <v>863</v>
      </c>
      <c r="F316" s="337" t="s">
        <v>14583</v>
      </c>
      <c r="G316" s="291" t="s">
        <v>923</v>
      </c>
      <c r="H316" s="288" t="s">
        <v>924</v>
      </c>
      <c r="I316" s="288" t="s">
        <v>925</v>
      </c>
      <c r="J316" s="245" t="s">
        <v>1027</v>
      </c>
      <c r="K316" s="282" t="s">
        <v>926</v>
      </c>
      <c r="L316" s="316" t="s">
        <v>451</v>
      </c>
      <c r="M316" s="245" t="s">
        <v>15003</v>
      </c>
    </row>
    <row r="317" spans="1:13" ht="27">
      <c r="A317" s="288" t="str">
        <f>B317&amp;C317</f>
        <v>GeneralCpy</v>
      </c>
      <c r="B317" s="288" t="s">
        <v>486</v>
      </c>
      <c r="C317" s="288" t="s">
        <v>487</v>
      </c>
      <c r="D317" s="288" t="s">
        <v>15315</v>
      </c>
      <c r="E317" s="254" t="s">
        <v>15316</v>
      </c>
      <c r="F317" s="337"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1">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7">
      <c r="A321" s="288" t="s">
        <v>835</v>
      </c>
      <c r="D321" s="288" t="s">
        <v>305</v>
      </c>
      <c r="E321" s="254" t="s">
        <v>13645</v>
      </c>
      <c r="F321" s="288" t="s">
        <v>313</v>
      </c>
      <c r="G321" s="352" t="s">
        <v>310</v>
      </c>
      <c r="H321" s="288" t="s">
        <v>131</v>
      </c>
      <c r="I321" s="288" t="s">
        <v>262</v>
      </c>
      <c r="J321" s="288" t="s">
        <v>1357</v>
      </c>
      <c r="K321" s="291" t="s">
        <v>124</v>
      </c>
      <c r="L321" s="317" t="s">
        <v>308</v>
      </c>
      <c r="M321" s="288" t="s">
        <v>15099</v>
      </c>
    </row>
    <row r="322" spans="1:13" ht="27">
      <c r="A322" s="288" t="s">
        <v>835</v>
      </c>
      <c r="D322" s="288" t="s">
        <v>306</v>
      </c>
      <c r="E322" s="254" t="s">
        <v>13646</v>
      </c>
      <c r="F322" s="288" t="s">
        <v>314</v>
      </c>
      <c r="G322" s="352" t="s">
        <v>15546</v>
      </c>
      <c r="H322" s="288" t="s">
        <v>132</v>
      </c>
      <c r="I322" s="288" t="s">
        <v>263</v>
      </c>
      <c r="J322" s="288" t="s">
        <v>1373</v>
      </c>
      <c r="K322" s="291" t="s">
        <v>125</v>
      </c>
      <c r="L322" s="317" t="s">
        <v>307</v>
      </c>
      <c r="M322" s="288" t="s">
        <v>15100</v>
      </c>
    </row>
    <row r="323" spans="1:13" ht="67.5">
      <c r="A323" s="288" t="s">
        <v>835</v>
      </c>
      <c r="D323" s="288" t="s">
        <v>302</v>
      </c>
      <c r="E323" s="254" t="s">
        <v>14436</v>
      </c>
      <c r="F323" s="288" t="s">
        <v>14632</v>
      </c>
      <c r="G323" s="352" t="s">
        <v>311</v>
      </c>
      <c r="H323" s="288" t="s">
        <v>133</v>
      </c>
      <c r="I323" s="288" t="s">
        <v>264</v>
      </c>
      <c r="J323" s="288" t="s">
        <v>303</v>
      </c>
      <c r="K323" s="291" t="s">
        <v>14858</v>
      </c>
      <c r="L323" s="317" t="s">
        <v>304</v>
      </c>
      <c r="M323" s="288" t="s">
        <v>15101</v>
      </c>
    </row>
    <row r="324" spans="1:13" ht="27">
      <c r="A324" s="288" t="s">
        <v>835</v>
      </c>
      <c r="D324" s="288" t="s">
        <v>296</v>
      </c>
      <c r="E324" s="254" t="s">
        <v>13647</v>
      </c>
      <c r="F324" s="288" t="s">
        <v>315</v>
      </c>
      <c r="G324" s="352" t="s">
        <v>297</v>
      </c>
      <c r="H324" s="288" t="s">
        <v>134</v>
      </c>
      <c r="I324" s="288" t="s">
        <v>265</v>
      </c>
      <c r="J324" s="288" t="s">
        <v>1358</v>
      </c>
      <c r="K324" s="291" t="s">
        <v>128</v>
      </c>
      <c r="L324" s="317" t="s">
        <v>309</v>
      </c>
      <c r="M324" s="288" t="s">
        <v>15102</v>
      </c>
    </row>
    <row r="325" spans="1:13" ht="27">
      <c r="A325" s="288" t="s">
        <v>835</v>
      </c>
      <c r="D325" s="288" t="s">
        <v>298</v>
      </c>
      <c r="E325" s="254" t="s">
        <v>13648</v>
      </c>
      <c r="F325" s="288" t="s">
        <v>316</v>
      </c>
      <c r="G325" s="352" t="s">
        <v>299</v>
      </c>
      <c r="H325" s="288" t="s">
        <v>135</v>
      </c>
      <c r="I325" s="288" t="s">
        <v>266</v>
      </c>
      <c r="J325" s="288" t="s">
        <v>1359</v>
      </c>
      <c r="K325" s="291" t="s">
        <v>126</v>
      </c>
      <c r="L325" s="317" t="s">
        <v>300</v>
      </c>
      <c r="M325" s="288" t="s">
        <v>15103</v>
      </c>
    </row>
    <row r="326" spans="1:13" ht="67.5">
      <c r="A326" s="288" t="s">
        <v>835</v>
      </c>
      <c r="D326" s="288" t="s">
        <v>301</v>
      </c>
      <c r="E326" s="254" t="s">
        <v>13649</v>
      </c>
      <c r="F326" s="325" t="s">
        <v>15280</v>
      </c>
      <c r="G326" s="352"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Chaitra Satish</cp:lastModifiedBy>
  <cp:lastPrinted>2015-04-21T20:47:43Z</cp:lastPrinted>
  <dcterms:created xsi:type="dcterms:W3CDTF">2010-06-21T21:00:23Z</dcterms:created>
  <dcterms:modified xsi:type="dcterms:W3CDTF">2022-09-16T07:52:10Z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